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1" l="1"/>
  <c r="AJ95" i="1" l="1"/>
  <c r="AK90" i="1"/>
  <c r="AG86" i="1"/>
  <c r="U86" i="1" s="1"/>
  <c r="T86" i="1"/>
  <c r="G86" i="1" s="1"/>
  <c r="AH85" i="1"/>
  <c r="U84" i="1"/>
  <c r="G84" i="1"/>
  <c r="AG83" i="1"/>
  <c r="AF83" i="1"/>
  <c r="AF80" i="1" s="1"/>
  <c r="AF89" i="1" s="1"/>
  <c r="AE83" i="1"/>
  <c r="AE80" i="1" s="1"/>
  <c r="AE89" i="1" s="1"/>
  <c r="AD83" i="1"/>
  <c r="AD80" i="1" s="1"/>
  <c r="AD89" i="1" s="1"/>
  <c r="AC83" i="1"/>
  <c r="AC80" i="1" s="1"/>
  <c r="AC89" i="1" s="1"/>
  <c r="AB83" i="1"/>
  <c r="AB80" i="1" s="1"/>
  <c r="AB89" i="1" s="1"/>
  <c r="AA83" i="1"/>
  <c r="AA80" i="1" s="1"/>
  <c r="AA89" i="1" s="1"/>
  <c r="Z83" i="1"/>
  <c r="Z80" i="1" s="1"/>
  <c r="Z89" i="1" s="1"/>
  <c r="Y83" i="1"/>
  <c r="Y80" i="1" s="1"/>
  <c r="Y89" i="1" s="1"/>
  <c r="X83" i="1"/>
  <c r="X80" i="1" s="1"/>
  <c r="X89" i="1" s="1"/>
  <c r="W83" i="1"/>
  <c r="T83" i="1"/>
  <c r="S83" i="1"/>
  <c r="S80" i="1" s="1"/>
  <c r="S89" i="1" s="1"/>
  <c r="R83" i="1"/>
  <c r="R80" i="1" s="1"/>
  <c r="R89" i="1" s="1"/>
  <c r="P83" i="1"/>
  <c r="P80" i="1" s="1"/>
  <c r="P89" i="1" s="1"/>
  <c r="O83" i="1"/>
  <c r="O80" i="1" s="1"/>
  <c r="O89" i="1" s="1"/>
  <c r="N83" i="1"/>
  <c r="N80" i="1" s="1"/>
  <c r="N89" i="1" s="1"/>
  <c r="M83" i="1"/>
  <c r="M80" i="1" s="1"/>
  <c r="M89" i="1" s="1"/>
  <c r="L83" i="1"/>
  <c r="L80" i="1" s="1"/>
  <c r="L89" i="1" s="1"/>
  <c r="K83" i="1"/>
  <c r="K80" i="1" s="1"/>
  <c r="K89" i="1" s="1"/>
  <c r="J83" i="1"/>
  <c r="J80" i="1" s="1"/>
  <c r="J89" i="1" s="1"/>
  <c r="I83" i="1"/>
  <c r="F83" i="1"/>
  <c r="F80" i="1" s="1"/>
  <c r="F89" i="1" s="1"/>
  <c r="U82" i="1"/>
  <c r="G82" i="1"/>
  <c r="U81" i="1"/>
  <c r="G81" i="1"/>
  <c r="V80" i="1"/>
  <c r="V89" i="1" s="1"/>
  <c r="H80" i="1"/>
  <c r="B80" i="1"/>
  <c r="AH76" i="1"/>
  <c r="U75" i="1"/>
  <c r="AH75" i="1" s="1"/>
  <c r="K74" i="1"/>
  <c r="G74" i="1"/>
  <c r="AH74" i="1" s="1"/>
  <c r="AG73" i="1"/>
  <c r="AG69" i="1" s="1"/>
  <c r="Z73" i="1"/>
  <c r="U73" i="1" s="1"/>
  <c r="T73" i="1"/>
  <c r="T69" i="1" s="1"/>
  <c r="L73" i="1"/>
  <c r="L69" i="1" s="1"/>
  <c r="G72" i="1"/>
  <c r="AH72" i="1" s="1"/>
  <c r="U71" i="1"/>
  <c r="G71" i="1"/>
  <c r="A71" i="1" s="1"/>
  <c r="U70" i="1"/>
  <c r="G70" i="1"/>
  <c r="A70" i="1"/>
  <c r="AF69" i="1"/>
  <c r="AE69" i="1"/>
  <c r="AD69" i="1"/>
  <c r="AC69" i="1"/>
  <c r="AB69" i="1"/>
  <c r="AA69" i="1"/>
  <c r="Y69" i="1"/>
  <c r="X69" i="1"/>
  <c r="W69" i="1"/>
  <c r="V69" i="1"/>
  <c r="S69" i="1"/>
  <c r="P69" i="1"/>
  <c r="M69" i="1"/>
  <c r="K69" i="1"/>
  <c r="J69" i="1"/>
  <c r="I69" i="1"/>
  <c r="H69" i="1"/>
  <c r="F69" i="1"/>
  <c r="B69" i="1"/>
  <c r="Z68" i="1"/>
  <c r="U68" i="1" s="1"/>
  <c r="U67" i="1" s="1"/>
  <c r="L68" i="1"/>
  <c r="L67" i="1" s="1"/>
  <c r="F68" i="1"/>
  <c r="Y67" i="1"/>
  <c r="T67" i="1"/>
  <c r="P67" i="1"/>
  <c r="M67" i="1"/>
  <c r="K67" i="1"/>
  <c r="J67" i="1"/>
  <c r="I67" i="1"/>
  <c r="H67" i="1"/>
  <c r="B67" i="1"/>
  <c r="AE66" i="1"/>
  <c r="AB66" i="1"/>
  <c r="Y66" i="1"/>
  <c r="R66" i="1"/>
  <c r="N66" i="1"/>
  <c r="K66" i="1"/>
  <c r="AE65" i="1"/>
  <c r="AB65" i="1"/>
  <c r="Y65" i="1"/>
  <c r="T65" i="1"/>
  <c r="T64" i="1" s="1"/>
  <c r="R65" i="1"/>
  <c r="P65" i="1"/>
  <c r="P64" i="1" s="1"/>
  <c r="N65" i="1"/>
  <c r="K65" i="1"/>
  <c r="I65" i="1"/>
  <c r="F65" i="1"/>
  <c r="AG64" i="1"/>
  <c r="AF64" i="1"/>
  <c r="AD64" i="1"/>
  <c r="AC64" i="1"/>
  <c r="AA64" i="1"/>
  <c r="Z64" i="1"/>
  <c r="X64" i="1"/>
  <c r="W64" i="1"/>
  <c r="V64" i="1"/>
  <c r="S64" i="1"/>
  <c r="O64" i="1"/>
  <c r="M64" i="1"/>
  <c r="L64" i="1"/>
  <c r="J64" i="1"/>
  <c r="H64" i="1"/>
  <c r="B64" i="1"/>
  <c r="AG63" i="1"/>
  <c r="AG62" i="1" s="1"/>
  <c r="AF63" i="1"/>
  <c r="AE63" i="1"/>
  <c r="AE62" i="1" s="1"/>
  <c r="AD63" i="1"/>
  <c r="AD62" i="1" s="1"/>
  <c r="AC63" i="1"/>
  <c r="AC62" i="1" s="1"/>
  <c r="AB63" i="1"/>
  <c r="AB62" i="1" s="1"/>
  <c r="AA63" i="1"/>
  <c r="AA62" i="1" s="1"/>
  <c r="Y63" i="1"/>
  <c r="Y62" i="1" s="1"/>
  <c r="X63" i="1"/>
  <c r="X62" i="1" s="1"/>
  <c r="T63" i="1"/>
  <c r="T62" i="1" s="1"/>
  <c r="S63" i="1"/>
  <c r="S62" i="1" s="1"/>
  <c r="R63" i="1"/>
  <c r="R62" i="1" s="1"/>
  <c r="P63" i="1"/>
  <c r="P62" i="1" s="1"/>
  <c r="O63" i="1"/>
  <c r="O62" i="1" s="1"/>
  <c r="N63" i="1"/>
  <c r="N62" i="1" s="1"/>
  <c r="M63" i="1"/>
  <c r="M62" i="1" s="1"/>
  <c r="K63" i="1"/>
  <c r="J63" i="1"/>
  <c r="J62" i="1" s="1"/>
  <c r="I63" i="1"/>
  <c r="I62" i="1" s="1"/>
  <c r="Z62" i="1"/>
  <c r="W62" i="1"/>
  <c r="V62" i="1"/>
  <c r="L62" i="1"/>
  <c r="H62" i="1"/>
  <c r="F62" i="1"/>
  <c r="B62" i="1"/>
  <c r="G61" i="1"/>
  <c r="AH61" i="1" s="1"/>
  <c r="G60" i="1"/>
  <c r="AH60" i="1" s="1"/>
  <c r="G59" i="1"/>
  <c r="AH59" i="1" s="1"/>
  <c r="U58" i="1"/>
  <c r="G58" i="1"/>
  <c r="G57" i="1"/>
  <c r="AH57" i="1" s="1"/>
  <c r="G56" i="1"/>
  <c r="AH56" i="1" s="1"/>
  <c r="G55" i="1"/>
  <c r="AH55" i="1" s="1"/>
  <c r="U54" i="1"/>
  <c r="G54" i="1"/>
  <c r="F54" i="1"/>
  <c r="U53" i="1"/>
  <c r="G53" i="1"/>
  <c r="G52" i="1"/>
  <c r="AH52" i="1" s="1"/>
  <c r="G51" i="1"/>
  <c r="AH51" i="1" s="1"/>
  <c r="U50" i="1"/>
  <c r="G50" i="1"/>
  <c r="AE49" i="1"/>
  <c r="AD49" i="1"/>
  <c r="R49" i="1"/>
  <c r="P49" i="1"/>
  <c r="U48" i="1"/>
  <c r="G48" i="1"/>
  <c r="F48" i="1"/>
  <c r="U47" i="1"/>
  <c r="G47" i="1"/>
  <c r="U46" i="1"/>
  <c r="G46" i="1"/>
  <c r="AG45" i="1"/>
  <c r="AF45" i="1"/>
  <c r="AE45" i="1"/>
  <c r="AD45" i="1"/>
  <c r="AC45" i="1"/>
  <c r="AB45" i="1"/>
  <c r="AA45" i="1"/>
  <c r="Z45" i="1"/>
  <c r="Y45" i="1"/>
  <c r="X45" i="1"/>
  <c r="W45" i="1"/>
  <c r="T45" i="1"/>
  <c r="S45" i="1"/>
  <c r="R45" i="1"/>
  <c r="P45" i="1"/>
  <c r="O45" i="1"/>
  <c r="N45" i="1"/>
  <c r="M45" i="1"/>
  <c r="L45" i="1"/>
  <c r="K45" i="1"/>
  <c r="J45" i="1"/>
  <c r="I45" i="1"/>
  <c r="F45" i="1"/>
  <c r="AG44" i="1"/>
  <c r="AF44" i="1"/>
  <c r="AE44" i="1"/>
  <c r="AD44" i="1"/>
  <c r="AB44" i="1"/>
  <c r="AA44" i="1"/>
  <c r="Z44" i="1"/>
  <c r="Y44" i="1"/>
  <c r="X44" i="1"/>
  <c r="W44" i="1"/>
  <c r="T44" i="1"/>
  <c r="S44" i="1"/>
  <c r="R44" i="1"/>
  <c r="P44" i="1"/>
  <c r="N44" i="1"/>
  <c r="M44" i="1"/>
  <c r="L44" i="1"/>
  <c r="K44" i="1"/>
  <c r="J44" i="1"/>
  <c r="I44" i="1"/>
  <c r="F44" i="1"/>
  <c r="AG43" i="1"/>
  <c r="AF43" i="1"/>
  <c r="AE43" i="1"/>
  <c r="AD43" i="1"/>
  <c r="AC43" i="1"/>
  <c r="AB43" i="1"/>
  <c r="T43" i="1"/>
  <c r="S43" i="1"/>
  <c r="R43" i="1"/>
  <c r="P43" i="1"/>
  <c r="O43" i="1"/>
  <c r="N43" i="1"/>
  <c r="F43" i="1"/>
  <c r="U42" i="1"/>
  <c r="G42" i="1"/>
  <c r="AD41" i="1"/>
  <c r="Z41" i="1"/>
  <c r="T41" i="1"/>
  <c r="P41" i="1"/>
  <c r="L41" i="1"/>
  <c r="AD40" i="1"/>
  <c r="AC40" i="1"/>
  <c r="P40" i="1"/>
  <c r="O40" i="1"/>
  <c r="AG39" i="1"/>
  <c r="AF39" i="1"/>
  <c r="AD39" i="1"/>
  <c r="AB39" i="1"/>
  <c r="X39" i="1"/>
  <c r="X37" i="1" s="1"/>
  <c r="T39" i="1"/>
  <c r="S39" i="1"/>
  <c r="P39" i="1"/>
  <c r="N39" i="1"/>
  <c r="J39" i="1"/>
  <c r="J37" i="1" s="1"/>
  <c r="AG38" i="1"/>
  <c r="AF38" i="1"/>
  <c r="AE38" i="1"/>
  <c r="AE37" i="1" s="1"/>
  <c r="AD38" i="1"/>
  <c r="AC38" i="1"/>
  <c r="AB38" i="1"/>
  <c r="AA38" i="1"/>
  <c r="AA37" i="1" s="1"/>
  <c r="Z38" i="1"/>
  <c r="Y38" i="1"/>
  <c r="Y37" i="1" s="1"/>
  <c r="T38" i="1"/>
  <c r="S38" i="1"/>
  <c r="R38" i="1"/>
  <c r="P38" i="1"/>
  <c r="O38" i="1"/>
  <c r="N38" i="1"/>
  <c r="M38" i="1"/>
  <c r="M37" i="1" s="1"/>
  <c r="L38" i="1"/>
  <c r="K38" i="1"/>
  <c r="K37" i="1" s="1"/>
  <c r="W37" i="1"/>
  <c r="V37" i="1"/>
  <c r="V36" i="1" s="1"/>
  <c r="I37" i="1"/>
  <c r="B37" i="1"/>
  <c r="B36" i="1" s="1"/>
  <c r="Q36" i="1"/>
  <c r="H36" i="1"/>
  <c r="AG35" i="1"/>
  <c r="U35" i="1" s="1"/>
  <c r="T35" i="1"/>
  <c r="G35" i="1" s="1"/>
  <c r="A35" i="1" s="1"/>
  <c r="AG34" i="1"/>
  <c r="U34" i="1" s="1"/>
  <c r="T34" i="1"/>
  <c r="G34" i="1" s="1"/>
  <c r="AB33" i="1"/>
  <c r="U33" i="1" s="1"/>
  <c r="N33" i="1"/>
  <c r="G33" i="1" s="1"/>
  <c r="AG32" i="1"/>
  <c r="AF32" i="1"/>
  <c r="AE32" i="1"/>
  <c r="AD32" i="1"/>
  <c r="AC32" i="1"/>
  <c r="AB32" i="1"/>
  <c r="AA32" i="1"/>
  <c r="Z32" i="1"/>
  <c r="Y32" i="1"/>
  <c r="X32" i="1"/>
  <c r="W32" i="1"/>
  <c r="T32" i="1"/>
  <c r="S32" i="1"/>
  <c r="R32" i="1"/>
  <c r="P32" i="1"/>
  <c r="O32" i="1"/>
  <c r="N32" i="1"/>
  <c r="M32" i="1"/>
  <c r="L32" i="1"/>
  <c r="K32" i="1"/>
  <c r="J32" i="1"/>
  <c r="I32" i="1"/>
  <c r="AG31" i="1"/>
  <c r="AF31" i="1"/>
  <c r="AE31" i="1"/>
  <c r="AD31" i="1"/>
  <c r="AC31" i="1"/>
  <c r="AB31" i="1"/>
  <c r="AA31" i="1"/>
  <c r="Z31" i="1"/>
  <c r="Y31" i="1"/>
  <c r="X31" i="1"/>
  <c r="W31" i="1"/>
  <c r="T31" i="1"/>
  <c r="S31" i="1"/>
  <c r="R31" i="1"/>
  <c r="P31" i="1"/>
  <c r="O31" i="1"/>
  <c r="N31" i="1"/>
  <c r="M31" i="1"/>
  <c r="L31" i="1"/>
  <c r="K31" i="1"/>
  <c r="J31" i="1"/>
  <c r="I31" i="1"/>
  <c r="AB30" i="1"/>
  <c r="U30" i="1" s="1"/>
  <c r="N30" i="1"/>
  <c r="G30" i="1" s="1"/>
  <c r="A30" i="1" s="1"/>
  <c r="Y29" i="1"/>
  <c r="U29" i="1" s="1"/>
  <c r="K29" i="1"/>
  <c r="G29" i="1" s="1"/>
  <c r="A29" i="1" s="1"/>
  <c r="AG28" i="1"/>
  <c r="AF28" i="1"/>
  <c r="AD28" i="1"/>
  <c r="AB28" i="1"/>
  <c r="Z28" i="1"/>
  <c r="T28" i="1"/>
  <c r="S28" i="1"/>
  <c r="P28" i="1"/>
  <c r="N28" i="1"/>
  <c r="L28" i="1"/>
  <c r="AG27" i="1"/>
  <c r="AF27" i="1"/>
  <c r="AE27" i="1"/>
  <c r="AD27" i="1"/>
  <c r="AC27" i="1"/>
  <c r="AB27" i="1"/>
  <c r="AA27" i="1"/>
  <c r="Z27" i="1"/>
  <c r="Y27" i="1"/>
  <c r="X27" i="1"/>
  <c r="T27" i="1"/>
  <c r="S27" i="1"/>
  <c r="R27" i="1"/>
  <c r="P27" i="1"/>
  <c r="O27" i="1"/>
  <c r="N27" i="1"/>
  <c r="M27" i="1"/>
  <c r="L27" i="1"/>
  <c r="K27" i="1"/>
  <c r="J27" i="1"/>
  <c r="I27" i="1"/>
  <c r="V26" i="1"/>
  <c r="H26" i="1"/>
  <c r="F26" i="1"/>
  <c r="B26" i="1"/>
  <c r="AG25" i="1"/>
  <c r="AF25" i="1"/>
  <c r="AE25" i="1"/>
  <c r="AD25" i="1"/>
  <c r="AC25" i="1"/>
  <c r="AB25" i="1"/>
  <c r="AA25" i="1"/>
  <c r="Z25" i="1"/>
  <c r="Y25" i="1"/>
  <c r="X25" i="1"/>
  <c r="T25" i="1"/>
  <c r="R25" i="1"/>
  <c r="P25" i="1"/>
  <c r="O25" i="1"/>
  <c r="N25" i="1"/>
  <c r="M25" i="1"/>
  <c r="L25" i="1"/>
  <c r="K25" i="1"/>
  <c r="J25" i="1"/>
  <c r="F25" i="1"/>
  <c r="AG24" i="1"/>
  <c r="AF24" i="1"/>
  <c r="AE24" i="1"/>
  <c r="AD24" i="1"/>
  <c r="AC24" i="1"/>
  <c r="AB24" i="1"/>
  <c r="AA24" i="1"/>
  <c r="Z24" i="1"/>
  <c r="Y24" i="1"/>
  <c r="X24" i="1"/>
  <c r="W24" i="1"/>
  <c r="T24" i="1"/>
  <c r="S24" i="1"/>
  <c r="S23" i="1" s="1"/>
  <c r="R24" i="1"/>
  <c r="P24" i="1"/>
  <c r="O24" i="1"/>
  <c r="N24" i="1"/>
  <c r="M24" i="1"/>
  <c r="L24" i="1"/>
  <c r="K24" i="1"/>
  <c r="J24" i="1"/>
  <c r="I24" i="1"/>
  <c r="V23" i="1"/>
  <c r="Q23" i="1"/>
  <c r="H23" i="1"/>
  <c r="B23" i="1"/>
  <c r="AK22" i="1"/>
  <c r="AG22" i="1"/>
  <c r="AF22" i="1"/>
  <c r="AE22" i="1"/>
  <c r="AD22" i="1"/>
  <c r="AC22" i="1"/>
  <c r="AB22" i="1"/>
  <c r="Y22" i="1"/>
  <c r="X22" i="1"/>
  <c r="W22" i="1"/>
  <c r="T22" i="1"/>
  <c r="S22" i="1"/>
  <c r="R22" i="1"/>
  <c r="P22" i="1"/>
  <c r="O22" i="1"/>
  <c r="N22" i="1"/>
  <c r="K22" i="1"/>
  <c r="J22" i="1"/>
  <c r="I22" i="1"/>
  <c r="H22" i="1"/>
  <c r="H18" i="1" s="1"/>
  <c r="F22" i="1"/>
  <c r="U21" i="1"/>
  <c r="I21" i="1"/>
  <c r="AG20" i="1"/>
  <c r="AF20" i="1"/>
  <c r="AB20" i="1"/>
  <c r="AA20" i="1"/>
  <c r="Z20" i="1"/>
  <c r="Y20" i="1"/>
  <c r="X20" i="1"/>
  <c r="W20" i="1"/>
  <c r="T20" i="1"/>
  <c r="S20" i="1"/>
  <c r="R20" i="1"/>
  <c r="N20" i="1"/>
  <c r="M20" i="1"/>
  <c r="M19" i="1" s="1"/>
  <c r="L20" i="1"/>
  <c r="L19" i="1" s="1"/>
  <c r="K20" i="1"/>
  <c r="J20" i="1"/>
  <c r="I20" i="1"/>
  <c r="F20" i="1"/>
  <c r="Q19" i="1"/>
  <c r="B19" i="1"/>
  <c r="V18" i="1"/>
  <c r="Q18" i="1"/>
  <c r="W17" i="1"/>
  <c r="U17" i="1" s="1"/>
  <c r="I17" i="1"/>
  <c r="G17" i="1" s="1"/>
  <c r="AG16" i="1"/>
  <c r="AF16" i="1"/>
  <c r="AE16" i="1"/>
  <c r="AD16" i="1"/>
  <c r="AC16" i="1"/>
  <c r="AB16" i="1"/>
  <c r="AA16" i="1"/>
  <c r="Z16" i="1"/>
  <c r="Y16" i="1"/>
  <c r="X16" i="1"/>
  <c r="W16" i="1"/>
  <c r="T16" i="1"/>
  <c r="S16" i="1"/>
  <c r="R16" i="1"/>
  <c r="P16" i="1"/>
  <c r="O16" i="1"/>
  <c r="N16" i="1"/>
  <c r="M16" i="1"/>
  <c r="L16" i="1"/>
  <c r="K16" i="1"/>
  <c r="J16" i="1"/>
  <c r="I16" i="1"/>
  <c r="U15" i="1"/>
  <c r="G15" i="1"/>
  <c r="AG14" i="1"/>
  <c r="AG13" i="1" s="1"/>
  <c r="AF14" i="1"/>
  <c r="AE14" i="1"/>
  <c r="AD14" i="1"/>
  <c r="AC14" i="1"/>
  <c r="AC13" i="1" s="1"/>
  <c r="AB14" i="1"/>
  <c r="AB13" i="1" s="1"/>
  <c r="AA14" i="1"/>
  <c r="AA13" i="1" s="1"/>
  <c r="Z14" i="1"/>
  <c r="Z13" i="1" s="1"/>
  <c r="Y14" i="1"/>
  <c r="Y13" i="1" s="1"/>
  <c r="X14" i="1"/>
  <c r="X13" i="1" s="1"/>
  <c r="W14" i="1"/>
  <c r="T14" i="1"/>
  <c r="T13" i="1" s="1"/>
  <c r="S14" i="1"/>
  <c r="S13" i="1" s="1"/>
  <c r="R14" i="1"/>
  <c r="R13" i="1" s="1"/>
  <c r="P14" i="1"/>
  <c r="P13" i="1" s="1"/>
  <c r="O14" i="1"/>
  <c r="O13" i="1" s="1"/>
  <c r="N14" i="1"/>
  <c r="N13" i="1" s="1"/>
  <c r="M14" i="1"/>
  <c r="L14" i="1"/>
  <c r="K14" i="1"/>
  <c r="K13" i="1" s="1"/>
  <c r="J14" i="1"/>
  <c r="J13" i="1" s="1"/>
  <c r="I14" i="1"/>
  <c r="F14" i="1"/>
  <c r="F13" i="1" s="1"/>
  <c r="V13" i="1"/>
  <c r="B13" i="1"/>
  <c r="AG12" i="1"/>
  <c r="AF12" i="1"/>
  <c r="AE12" i="1"/>
  <c r="AD12" i="1"/>
  <c r="AC12" i="1"/>
  <c r="AB12" i="1"/>
  <c r="AA12" i="1"/>
  <c r="Z12" i="1"/>
  <c r="Y12" i="1"/>
  <c r="X12" i="1"/>
  <c r="W12" i="1"/>
  <c r="T12" i="1"/>
  <c r="S12" i="1"/>
  <c r="R12" i="1"/>
  <c r="P12" i="1"/>
  <c r="O12" i="1"/>
  <c r="N12" i="1"/>
  <c r="M12" i="1"/>
  <c r="L12" i="1"/>
  <c r="K12" i="1"/>
  <c r="J12" i="1"/>
  <c r="I12" i="1"/>
  <c r="F12" i="1"/>
  <c r="F9" i="1" s="1"/>
  <c r="U11" i="1"/>
  <c r="G11" i="1"/>
  <c r="AG10" i="1"/>
  <c r="AF10" i="1"/>
  <c r="AE10" i="1"/>
  <c r="AD10" i="1"/>
  <c r="AC10" i="1"/>
  <c r="AC9" i="1" s="1"/>
  <c r="AB10" i="1"/>
  <c r="AA10" i="1"/>
  <c r="Z10" i="1"/>
  <c r="Y10" i="1"/>
  <c r="X10" i="1"/>
  <c r="W10" i="1"/>
  <c r="T10" i="1"/>
  <c r="S10" i="1"/>
  <c r="S9" i="1" s="1"/>
  <c r="R10" i="1"/>
  <c r="P10" i="1"/>
  <c r="O10" i="1"/>
  <c r="N10" i="1"/>
  <c r="M10" i="1"/>
  <c r="L10" i="1"/>
  <c r="L9" i="1" s="1"/>
  <c r="K10" i="1"/>
  <c r="J10" i="1"/>
  <c r="J9" i="1" s="1"/>
  <c r="I10" i="1"/>
  <c r="V9" i="1"/>
  <c r="Q9" i="1"/>
  <c r="AG8" i="1"/>
  <c r="AF8" i="1"/>
  <c r="AE8" i="1"/>
  <c r="AD8" i="1"/>
  <c r="AC8" i="1"/>
  <c r="AB8" i="1"/>
  <c r="AA8" i="1"/>
  <c r="Z8" i="1"/>
  <c r="Y8" i="1"/>
  <c r="X8" i="1"/>
  <c r="W8" i="1"/>
  <c r="V8" i="1"/>
  <c r="T8" i="1"/>
  <c r="S8" i="1"/>
  <c r="R8" i="1"/>
  <c r="Q8" i="1"/>
  <c r="P8" i="1"/>
  <c r="O8" i="1"/>
  <c r="N8" i="1"/>
  <c r="M8" i="1"/>
  <c r="L8" i="1"/>
  <c r="K8" i="1"/>
  <c r="J8" i="1"/>
  <c r="I8" i="1"/>
  <c r="H8" i="1"/>
  <c r="F8" i="1"/>
  <c r="AP7" i="1"/>
  <c r="AP5" i="1" s="1"/>
  <c r="U7" i="1"/>
  <c r="G7" i="1"/>
  <c r="AG6" i="1"/>
  <c r="AF6" i="1"/>
  <c r="AE6" i="1"/>
  <c r="AD6" i="1"/>
  <c r="AC6" i="1"/>
  <c r="AB6" i="1"/>
  <c r="AA6" i="1"/>
  <c r="Z6" i="1"/>
  <c r="Y6" i="1"/>
  <c r="X6" i="1"/>
  <c r="W6" i="1"/>
  <c r="V6" i="1"/>
  <c r="T6" i="1"/>
  <c r="S6" i="1"/>
  <c r="R6" i="1"/>
  <c r="Q6" i="1"/>
  <c r="P6" i="1"/>
  <c r="O6" i="1"/>
  <c r="N6" i="1"/>
  <c r="M6" i="1"/>
  <c r="L6" i="1"/>
  <c r="K6" i="1"/>
  <c r="J6" i="1"/>
  <c r="I6" i="1"/>
  <c r="H6" i="1"/>
  <c r="F6" i="1"/>
  <c r="AF13" i="1" l="1"/>
  <c r="AF5" i="1"/>
  <c r="W5" i="1"/>
  <c r="AE5" i="1"/>
  <c r="O5" i="1"/>
  <c r="X5" i="1"/>
  <c r="AF37" i="1"/>
  <c r="AF36" i="1" s="1"/>
  <c r="AH46" i="1"/>
  <c r="AH58" i="1"/>
  <c r="P9" i="1"/>
  <c r="O23" i="1"/>
  <c r="U39" i="1"/>
  <c r="X23" i="1"/>
  <c r="AF23" i="1"/>
  <c r="AG37" i="1"/>
  <c r="AG36" i="1" s="1"/>
  <c r="P23" i="1"/>
  <c r="U49" i="1"/>
  <c r="AH84" i="1"/>
  <c r="A72" i="1"/>
  <c r="U66" i="1"/>
  <c r="H19" i="1"/>
  <c r="J36" i="1"/>
  <c r="H5" i="1"/>
  <c r="H77" i="1" s="1"/>
  <c r="H90" i="1" s="1"/>
  <c r="M26" i="1"/>
  <c r="R9" i="1"/>
  <c r="AB37" i="1"/>
  <c r="AB36" i="1" s="1"/>
  <c r="T80" i="1"/>
  <c r="T89" i="1" s="1"/>
  <c r="I13" i="1"/>
  <c r="Z23" i="1"/>
  <c r="AG80" i="1"/>
  <c r="AG89" i="1" s="1"/>
  <c r="AH48" i="1"/>
  <c r="AE64" i="1"/>
  <c r="Z9" i="1"/>
  <c r="R37" i="1"/>
  <c r="R36" i="1" s="1"/>
  <c r="AH42" i="1"/>
  <c r="G68" i="1"/>
  <c r="A68" i="1" s="1"/>
  <c r="A67" i="1" s="1"/>
  <c r="AH30" i="1"/>
  <c r="L5" i="1"/>
  <c r="AG23" i="1"/>
  <c r="AC23" i="1"/>
  <c r="AD23" i="1"/>
  <c r="N64" i="1"/>
  <c r="L18" i="1"/>
  <c r="Y23" i="1"/>
  <c r="P5" i="1"/>
  <c r="Y5" i="1"/>
  <c r="AG5" i="1"/>
  <c r="Z69" i="1"/>
  <c r="O9" i="1"/>
  <c r="M18" i="1"/>
  <c r="T5" i="1"/>
  <c r="Q5" i="1"/>
  <c r="Q77" i="1" s="1"/>
  <c r="Q90" i="1" s="1"/>
  <c r="N9" i="1"/>
  <c r="Y9" i="1"/>
  <c r="AG9" i="1"/>
  <c r="T18" i="1"/>
  <c r="G32" i="1"/>
  <c r="A32" i="1" s="1"/>
  <c r="P37" i="1"/>
  <c r="P36" i="1" s="1"/>
  <c r="AB9" i="1"/>
  <c r="G14" i="1"/>
  <c r="A14" i="1" s="1"/>
  <c r="T19" i="1"/>
  <c r="Y64" i="1"/>
  <c r="AA9" i="1"/>
  <c r="U10" i="1"/>
  <c r="G27" i="1"/>
  <c r="A27" i="1" s="1"/>
  <c r="G28" i="1"/>
  <c r="A28" i="1" s="1"/>
  <c r="R5" i="1"/>
  <c r="AA5" i="1"/>
  <c r="U14" i="1"/>
  <c r="G16" i="1"/>
  <c r="A16" i="1" s="1"/>
  <c r="K18" i="1"/>
  <c r="AE26" i="1"/>
  <c r="Z26" i="1"/>
  <c r="W26" i="1"/>
  <c r="AA26" i="1"/>
  <c r="Y36" i="1"/>
  <c r="K5" i="1"/>
  <c r="S5" i="1"/>
  <c r="AB5" i="1"/>
  <c r="U8" i="1"/>
  <c r="T23" i="1"/>
  <c r="AD18" i="1"/>
  <c r="AH50" i="1"/>
  <c r="U69" i="1"/>
  <c r="AD37" i="1"/>
  <c r="AD36" i="1" s="1"/>
  <c r="T37" i="1"/>
  <c r="T36" i="1" s="1"/>
  <c r="S37" i="1"/>
  <c r="S36" i="1" s="1"/>
  <c r="S77" i="1" s="1"/>
  <c r="S90" i="1" s="1"/>
  <c r="K36" i="1"/>
  <c r="R64" i="1"/>
  <c r="M5" i="1"/>
  <c r="S18" i="1"/>
  <c r="S19" i="1"/>
  <c r="S26" i="1"/>
  <c r="AG18" i="1"/>
  <c r="Y18" i="1"/>
  <c r="T9" i="1"/>
  <c r="R26" i="1"/>
  <c r="AC26" i="1"/>
  <c r="F37" i="1"/>
  <c r="F36" i="1" s="1"/>
  <c r="AF18" i="1"/>
  <c r="X18" i="1"/>
  <c r="J26" i="1"/>
  <c r="AD9" i="1"/>
  <c r="K19" i="1"/>
  <c r="U25" i="1"/>
  <c r="U41" i="1"/>
  <c r="K26" i="1"/>
  <c r="T26" i="1"/>
  <c r="U12" i="1"/>
  <c r="AE9" i="1"/>
  <c r="W18" i="1"/>
  <c r="O18" i="1"/>
  <c r="U22" i="1"/>
  <c r="L37" i="1"/>
  <c r="L36" i="1" s="1"/>
  <c r="F5" i="1"/>
  <c r="X9" i="1"/>
  <c r="AF9" i="1"/>
  <c r="O19" i="1"/>
  <c r="P18" i="1"/>
  <c r="AA23" i="1"/>
  <c r="AD26" i="1"/>
  <c r="W36" i="1"/>
  <c r="U43" i="1"/>
  <c r="U44" i="1"/>
  <c r="G65" i="1"/>
  <c r="G64" i="1" s="1"/>
  <c r="P19" i="1"/>
  <c r="R23" i="1"/>
  <c r="AB23" i="1"/>
  <c r="N26" i="1"/>
  <c r="AG26" i="1"/>
  <c r="U32" i="1"/>
  <c r="I36" i="1"/>
  <c r="G39" i="1"/>
  <c r="A39" i="1" s="1"/>
  <c r="G43" i="1"/>
  <c r="A43" i="1" s="1"/>
  <c r="AE36" i="1"/>
  <c r="M36" i="1"/>
  <c r="G49" i="1"/>
  <c r="G66" i="1"/>
  <c r="A66" i="1" s="1"/>
  <c r="U83" i="1"/>
  <c r="U80" i="1" s="1"/>
  <c r="U89" i="1" s="1"/>
  <c r="AH86" i="1"/>
  <c r="Z5" i="1"/>
  <c r="AH7" i="1"/>
  <c r="Z18" i="1"/>
  <c r="AC18" i="1"/>
  <c r="O26" i="1"/>
  <c r="U63" i="1"/>
  <c r="U62" i="1" s="1"/>
  <c r="K64" i="1"/>
  <c r="AC5" i="1"/>
  <c r="U16" i="1"/>
  <c r="B18" i="1"/>
  <c r="B77" i="1" s="1"/>
  <c r="AA18" i="1"/>
  <c r="AH34" i="1"/>
  <c r="G40" i="1"/>
  <c r="A40" i="1" s="1"/>
  <c r="G63" i="1"/>
  <c r="AH82" i="1"/>
  <c r="AH54" i="1"/>
  <c r="H89" i="1"/>
  <c r="AH11" i="1"/>
  <c r="AH29" i="1"/>
  <c r="AH70" i="1"/>
  <c r="U24" i="1"/>
  <c r="W23" i="1"/>
  <c r="A15" i="1"/>
  <c r="AH15" i="1"/>
  <c r="AH35" i="1"/>
  <c r="X36" i="1"/>
  <c r="U38" i="1"/>
  <c r="Z37" i="1"/>
  <c r="Z36" i="1" s="1"/>
  <c r="AC37" i="1"/>
  <c r="AC36" i="1" s="1"/>
  <c r="U40" i="1"/>
  <c r="AF62" i="1"/>
  <c r="AH81" i="1"/>
  <c r="G21" i="1"/>
  <c r="AH21" i="1" s="1"/>
  <c r="I19" i="1"/>
  <c r="AE18" i="1"/>
  <c r="AE23" i="1"/>
  <c r="U65" i="1"/>
  <c r="AB64" i="1"/>
  <c r="L13" i="1"/>
  <c r="K62" i="1"/>
  <c r="AH71" i="1"/>
  <c r="V5" i="1"/>
  <c r="V77" i="1" s="1"/>
  <c r="V90" i="1" s="1"/>
  <c r="AD5" i="1"/>
  <c r="G10" i="1"/>
  <c r="K9" i="1"/>
  <c r="N19" i="1"/>
  <c r="N18" i="1"/>
  <c r="L26" i="1"/>
  <c r="U27" i="1"/>
  <c r="X26" i="1"/>
  <c r="AF26" i="1"/>
  <c r="P26" i="1"/>
  <c r="A33" i="1"/>
  <c r="AH33" i="1"/>
  <c r="N37" i="1"/>
  <c r="N36" i="1" s="1"/>
  <c r="AA36" i="1"/>
  <c r="A42" i="1"/>
  <c r="G45" i="1"/>
  <c r="AH47" i="1"/>
  <c r="AH53" i="1"/>
  <c r="F67" i="1"/>
  <c r="N5" i="1"/>
  <c r="W9" i="1"/>
  <c r="AD13" i="1"/>
  <c r="I18" i="1"/>
  <c r="AB18" i="1"/>
  <c r="R19" i="1"/>
  <c r="R18" i="1"/>
  <c r="F23" i="1"/>
  <c r="I26" i="1"/>
  <c r="U28" i="1"/>
  <c r="O37" i="1"/>
  <c r="O36" i="1" s="1"/>
  <c r="G41" i="1"/>
  <c r="I64" i="1"/>
  <c r="G73" i="1"/>
  <c r="I5" i="1"/>
  <c r="G8" i="1"/>
  <c r="AQ7" i="1" s="1"/>
  <c r="AQ8" i="1" s="1"/>
  <c r="M13" i="1"/>
  <c r="AE13" i="1"/>
  <c r="F19" i="1"/>
  <c r="Y26" i="1"/>
  <c r="A17" i="1"/>
  <c r="AH17" i="1"/>
  <c r="G25" i="1"/>
  <c r="A25" i="1" s="1"/>
  <c r="G44" i="1"/>
  <c r="U45" i="1"/>
  <c r="J5" i="1"/>
  <c r="G6" i="1"/>
  <c r="M9" i="1"/>
  <c r="G12" i="1"/>
  <c r="I9" i="1"/>
  <c r="W13" i="1"/>
  <c r="G22" i="1"/>
  <c r="A22" i="1" s="1"/>
  <c r="G24" i="1"/>
  <c r="G31" i="1"/>
  <c r="J19" i="1"/>
  <c r="G20" i="1"/>
  <c r="J18" i="1"/>
  <c r="U20" i="1"/>
  <c r="AB26" i="1"/>
  <c r="U31" i="1"/>
  <c r="G38" i="1"/>
  <c r="G83" i="1"/>
  <c r="I80" i="1"/>
  <c r="I89" i="1" s="1"/>
  <c r="W80" i="1"/>
  <c r="W89" i="1" s="1"/>
  <c r="F64" i="1"/>
  <c r="G67" i="1" l="1"/>
  <c r="AH68" i="1"/>
  <c r="AH67" i="1" s="1"/>
  <c r="AH49" i="1"/>
  <c r="AH63" i="1"/>
  <c r="AH62" i="1" s="1"/>
  <c r="U9" i="1"/>
  <c r="A65" i="1"/>
  <c r="A64" i="1" s="1"/>
  <c r="G26" i="1"/>
  <c r="AH40" i="1"/>
  <c r="W77" i="1"/>
  <c r="W90" i="1" s="1"/>
  <c r="Z77" i="1"/>
  <c r="Z90" i="1" s="1"/>
  <c r="T77" i="1"/>
  <c r="T90" i="1" s="1"/>
  <c r="AH28" i="1"/>
  <c r="AF77" i="1"/>
  <c r="AF90" i="1" s="1"/>
  <c r="AH32" i="1"/>
  <c r="AH43" i="1"/>
  <c r="U64" i="1"/>
  <c r="X77" i="1"/>
  <c r="X90" i="1" s="1"/>
  <c r="AH16" i="1"/>
  <c r="G13" i="1"/>
  <c r="A13" i="1" s="1"/>
  <c r="AH39" i="1"/>
  <c r="AH83" i="1"/>
  <c r="AH80" i="1" s="1"/>
  <c r="AH89" i="1" s="1"/>
  <c r="AH66" i="1"/>
  <c r="U5" i="1"/>
  <c r="G62" i="1"/>
  <c r="AH20" i="1"/>
  <c r="AH12" i="1"/>
  <c r="AH14" i="1"/>
  <c r="AC77" i="1"/>
  <c r="AC90" i="1" s="1"/>
  <c r="N77" i="1"/>
  <c r="N90" i="1" s="1"/>
  <c r="M77" i="1"/>
  <c r="M90" i="1" s="1"/>
  <c r="R77" i="1"/>
  <c r="R90" i="1" s="1"/>
  <c r="U23" i="1"/>
  <c r="U37" i="1"/>
  <c r="U36" i="1" s="1"/>
  <c r="Y77" i="1"/>
  <c r="Y90" i="1" s="1"/>
  <c r="AA77" i="1"/>
  <c r="AA90" i="1" s="1"/>
  <c r="AH8" i="1"/>
  <c r="K77" i="1"/>
  <c r="K90" i="1" s="1"/>
  <c r="L77" i="1"/>
  <c r="L90" i="1" s="1"/>
  <c r="P77" i="1"/>
  <c r="P90" i="1" s="1"/>
  <c r="G80" i="1"/>
  <c r="AE77" i="1"/>
  <c r="AE90" i="1" s="1"/>
  <c r="O77" i="1"/>
  <c r="O90" i="1" s="1"/>
  <c r="AH65" i="1"/>
  <c r="AG77" i="1"/>
  <c r="AG90" i="1" s="1"/>
  <c r="A63" i="1"/>
  <c r="AH45" i="1"/>
  <c r="AB77" i="1"/>
  <c r="AB90" i="1" s="1"/>
  <c r="AH25" i="1"/>
  <c r="U13" i="1"/>
  <c r="AH24" i="1"/>
  <c r="A24" i="1"/>
  <c r="A23" i="1" s="1"/>
  <c r="G23" i="1"/>
  <c r="AJ20" i="1"/>
  <c r="U19" i="1"/>
  <c r="U18" i="1"/>
  <c r="G5" i="1"/>
  <c r="AQ6" i="1"/>
  <c r="AQ5" i="1" s="1"/>
  <c r="AM18" i="1"/>
  <c r="AH73" i="1"/>
  <c r="AH69" i="1" s="1"/>
  <c r="A73" i="1"/>
  <c r="A69" i="1" s="1"/>
  <c r="G69" i="1"/>
  <c r="AH41" i="1"/>
  <c r="A41" i="1"/>
  <c r="J77" i="1"/>
  <c r="J90" i="1" s="1"/>
  <c r="U26" i="1"/>
  <c r="F18" i="1"/>
  <c r="AH10" i="1"/>
  <c r="G9" i="1"/>
  <c r="AH6" i="1"/>
  <c r="AD77" i="1"/>
  <c r="AD90" i="1" s="1"/>
  <c r="AH31" i="1"/>
  <c r="A31" i="1"/>
  <c r="AH44" i="1"/>
  <c r="A44" i="1"/>
  <c r="A20" i="1"/>
  <c r="A19" i="1" s="1"/>
  <c r="G19" i="1"/>
  <c r="AH27" i="1"/>
  <c r="AH22" i="1"/>
  <c r="A38" i="1"/>
  <c r="G37" i="1"/>
  <c r="G36" i="1" s="1"/>
  <c r="AH38" i="1"/>
  <c r="I77" i="1"/>
  <c r="I90" i="1" s="1"/>
  <c r="G89" i="1" l="1"/>
  <c r="AH13" i="1"/>
  <c r="AH26" i="1"/>
  <c r="AH64" i="1"/>
  <c r="Y91" i="1"/>
  <c r="AI80" i="1"/>
  <c r="AH37" i="1"/>
  <c r="AH36" i="1" s="1"/>
  <c r="AH23" i="1"/>
  <c r="G18" i="1"/>
  <c r="A18" i="1" s="1"/>
  <c r="U77" i="1"/>
  <c r="U90" i="1" s="1"/>
  <c r="A5" i="1"/>
  <c r="AH5" i="1"/>
  <c r="AH19" i="1"/>
  <c r="A37" i="1"/>
  <c r="A36" i="1" s="1"/>
  <c r="AH9" i="1"/>
  <c r="A9" i="1"/>
  <c r="V91" i="1"/>
  <c r="F77" i="1"/>
  <c r="F90" i="1" s="1"/>
  <c r="G77" i="1" l="1"/>
  <c r="G90" i="1" s="1"/>
  <c r="AH18" i="1"/>
  <c r="AH77" i="1" s="1"/>
  <c r="AH90" i="1" s="1"/>
  <c r="A77" i="1" l="1"/>
</calcChain>
</file>

<file path=xl/sharedStrings.xml><?xml version="1.0" encoding="utf-8"?>
<sst xmlns="http://schemas.openxmlformats.org/spreadsheetml/2006/main" count="84" uniqueCount="80">
  <si>
    <t>Наименование учреждения</t>
  </si>
  <si>
    <t>МБУДО СШ № 4 г. Волгодонска</t>
  </si>
  <si>
    <t>на 01.12.2024 г.</t>
  </si>
  <si>
    <t>остаток  на 01.12.2024</t>
  </si>
  <si>
    <t>финансирование</t>
  </si>
  <si>
    <t>1</t>
  </si>
  <si>
    <t>кассовые расходы</t>
  </si>
  <si>
    <t>остаток на 01.01.2025</t>
  </si>
  <si>
    <t>КБК 907-0703-062000059-614 КБК 907-0703-0620025050-614  КБК 907-1103-062000059-611</t>
  </si>
  <si>
    <t xml:space="preserve"> "Заработная плата"</t>
  </si>
  <si>
    <t>педагогических работников</t>
  </si>
  <si>
    <t>надбавка педагогическим работникам</t>
  </si>
  <si>
    <t>прочие</t>
  </si>
  <si>
    <t>"Начисления на оплату труда"</t>
  </si>
  <si>
    <t>прочий</t>
  </si>
  <si>
    <t>" Услуги связи"</t>
  </si>
  <si>
    <t>телефон</t>
  </si>
  <si>
    <t>интернет</t>
  </si>
  <si>
    <t>генерация ключей</t>
  </si>
  <si>
    <t xml:space="preserve"> "Комунальные услуги"</t>
  </si>
  <si>
    <t>Отопление и горячее водоснабжение</t>
  </si>
  <si>
    <t>эл.энергия (возврат Дт задолж на 01,01,22)</t>
  </si>
  <si>
    <t>эл.энергия</t>
  </si>
  <si>
    <t>водоснабжение и водоотведение</t>
  </si>
  <si>
    <t>ТКО</t>
  </si>
  <si>
    <t xml:space="preserve"> "Работы и услуги по содержанию имущества" в т.ч.:</t>
  </si>
  <si>
    <t>то узлы учета (МЦЭ)</t>
  </si>
  <si>
    <t>дезинфекция, дезинсекция</t>
  </si>
  <si>
    <t>противоклещевая обработка территории школы</t>
  </si>
  <si>
    <t>поверка манометров</t>
  </si>
  <si>
    <t>ТО кнопки ЕДДС</t>
  </si>
  <si>
    <t>тех обсл охрана</t>
  </si>
  <si>
    <t>Промывка,опресовка</t>
  </si>
  <si>
    <t>заер сопративления</t>
  </si>
  <si>
    <t>заправка катриджей</t>
  </si>
  <si>
    <t xml:space="preserve">"Прочие работы и услуги"в т.ч. </t>
  </si>
  <si>
    <t>1С Предприятие (журнал)</t>
  </si>
  <si>
    <t>1С Предприятие (час)</t>
  </si>
  <si>
    <t>Камин</t>
  </si>
  <si>
    <t>Парус</t>
  </si>
  <si>
    <t>вип нет</t>
  </si>
  <si>
    <t>тех.сопровождение АИС ЭДО</t>
  </si>
  <si>
    <t>охрана выезд</t>
  </si>
  <si>
    <t xml:space="preserve">физическая охрана </t>
  </si>
  <si>
    <t>уоф</t>
  </si>
  <si>
    <t>Иные прочие работы, услуги</t>
  </si>
  <si>
    <t>мед. осмотр</t>
  </si>
  <si>
    <t xml:space="preserve">Пособие </t>
  </si>
  <si>
    <t>,</t>
  </si>
  <si>
    <t xml:space="preserve"> социальные пособия </t>
  </si>
  <si>
    <t>пособие за первые три дня временной нетрудоспособности</t>
  </si>
  <si>
    <t xml:space="preserve"> "Прочие расходы"в т.ч. </t>
  </si>
  <si>
    <t>налоги (земельный, имущество)</t>
  </si>
  <si>
    <t>Транспортный налог</t>
  </si>
  <si>
    <t xml:space="preserve"> "Увеличение стоимости материальных запасов" в том числе:</t>
  </si>
  <si>
    <t xml:space="preserve">ГСМ </t>
  </si>
  <si>
    <t xml:space="preserve"> "Увеличение стоим-ти прочих оборотных запасов (материалов)", в т ч.:</t>
  </si>
  <si>
    <t>защит ср-ва(дез)</t>
  </si>
  <si>
    <t>моющие</t>
  </si>
  <si>
    <t>хоз.тов.</t>
  </si>
  <si>
    <t>канцтовары</t>
  </si>
  <si>
    <t xml:space="preserve"> "Увеличение стоим-ти строительных материалов, в т ч.:</t>
  </si>
  <si>
    <t>строительные материалы</t>
  </si>
  <si>
    <t>материалы</t>
  </si>
  <si>
    <t xml:space="preserve">ИТОГО  </t>
  </si>
  <si>
    <t xml:space="preserve">  (пожарка)</t>
  </si>
  <si>
    <t>"Работы и услуги по содержанию имущества"  в том числе:</t>
  </si>
  <si>
    <t>ТО огнетушителей</t>
  </si>
  <si>
    <t>ТО АПС и СО без сигнала</t>
  </si>
  <si>
    <t>ТО АПС и СО с сигналом</t>
  </si>
  <si>
    <t>Замер сопротивления изоляции</t>
  </si>
  <si>
    <t xml:space="preserve">Пожарные мероприятия </t>
  </si>
  <si>
    <t>ремонт АПС и СО</t>
  </si>
  <si>
    <t>ИТОГО (ПС)</t>
  </si>
  <si>
    <t>Итого по местному бюджету</t>
  </si>
  <si>
    <t>Директор МБУДО СШ № 4 г. Волгодонска</t>
  </si>
  <si>
    <t>А.А.Сиволапов</t>
  </si>
  <si>
    <t>Главный бухгалтер</t>
  </si>
  <si>
    <t>Н.Г.Данилова</t>
  </si>
  <si>
    <r>
      <rPr>
        <b/>
        <sz val="12"/>
        <rFont val="Times New Roman"/>
        <family val="1"/>
        <charset val="204"/>
      </rPr>
      <t>Информационные технологии</t>
    </r>
    <r>
      <rPr>
        <sz val="12"/>
        <rFont val="Times New Roman"/>
        <family val="1"/>
        <charset val="204"/>
      </rPr>
      <t xml:space="preserve"> ( 1С, камин, парус, 1С почасовая, обсл) в т.ч.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</si>
</sst>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/>
    </xf>
    <xf numFmtId="43" fontId="3" fillId="0" borderId="0" xfId="1" applyFont="1" applyFill="1" applyAlignment="1">
      <alignment horizontal="left"/>
    </xf>
    <xf numFmtId="0" fontId="3" fillId="0" borderId="0" xfId="0" applyFont="1" applyFill="1" applyBorder="1"/>
    <xf numFmtId="43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Fill="1" applyBorder="1"/>
    <xf numFmtId="164" fontId="3" fillId="0" borderId="0" xfId="0" applyNumberFormat="1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/>
    </xf>
    <xf numFmtId="49" fontId="5" fillId="0" borderId="2" xfId="0" applyNumberFormat="1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 wrapText="1"/>
    </xf>
    <xf numFmtId="49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0" xfId="0" applyFont="1" applyFill="1"/>
    <xf numFmtId="43" fontId="7" fillId="0" borderId="0" xfId="0" applyNumberFormat="1" applyFont="1" applyFill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top"/>
    </xf>
    <xf numFmtId="43" fontId="3" fillId="2" borderId="2" xfId="1" applyFont="1" applyFill="1" applyBorder="1" applyAlignment="1">
      <alignment horizontal="left"/>
    </xf>
    <xf numFmtId="43" fontId="4" fillId="2" borderId="2" xfId="1" applyFont="1" applyFill="1" applyBorder="1" applyAlignment="1"/>
    <xf numFmtId="43" fontId="4" fillId="2" borderId="2" xfId="1" applyFont="1" applyFill="1" applyBorder="1" applyAlignment="1">
      <alignment horizontal="left"/>
    </xf>
    <xf numFmtId="4" fontId="4" fillId="2" borderId="2" xfId="2" applyNumberFormat="1" applyFont="1" applyFill="1" applyBorder="1" applyAlignment="1">
      <alignment horizontal="center"/>
    </xf>
    <xf numFmtId="43" fontId="7" fillId="0" borderId="0" xfId="1" applyFont="1" applyFill="1" applyAlignment="1">
      <alignment horizontal="left"/>
    </xf>
    <xf numFmtId="4" fontId="7" fillId="0" borderId="0" xfId="0" applyNumberFormat="1" applyFont="1" applyFill="1"/>
    <xf numFmtId="43" fontId="8" fillId="0" borderId="0" xfId="0" applyNumberFormat="1" applyFont="1" applyFill="1"/>
    <xf numFmtId="43" fontId="3" fillId="0" borderId="0" xfId="0" applyNumberFormat="1" applyFont="1" applyFill="1"/>
    <xf numFmtId="0" fontId="4" fillId="0" borderId="2" xfId="0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left" vertical="top" wrapText="1"/>
    </xf>
    <xf numFmtId="1" fontId="4" fillId="0" borderId="2" xfId="0" applyNumberFormat="1" applyFont="1" applyFill="1" applyBorder="1" applyAlignment="1">
      <alignment horizontal="left" wrapText="1"/>
    </xf>
    <xf numFmtId="43" fontId="3" fillId="0" borderId="2" xfId="1" applyFont="1" applyFill="1" applyBorder="1" applyAlignment="1">
      <alignment horizontal="left"/>
    </xf>
    <xf numFmtId="43" fontId="4" fillId="0" borderId="2" xfId="1" applyFont="1" applyFill="1" applyBorder="1" applyAlignment="1">
      <alignment horizontal="left"/>
    </xf>
    <xf numFmtId="43" fontId="9" fillId="0" borderId="0" xfId="1" applyFont="1" applyFill="1" applyAlignment="1">
      <alignment horizontal="left"/>
    </xf>
    <xf numFmtId="4" fontId="8" fillId="0" borderId="0" xfId="0" applyNumberFormat="1" applyFont="1" applyFill="1"/>
    <xf numFmtId="0" fontId="3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8" fillId="0" borderId="0" xfId="0" applyFont="1" applyFill="1"/>
    <xf numFmtId="0" fontId="4" fillId="2" borderId="2" xfId="0" applyFont="1" applyFill="1" applyBorder="1" applyAlignment="1">
      <alignment horizontal="left" vertical="top" wrapText="1"/>
    </xf>
    <xf numFmtId="43" fontId="4" fillId="2" borderId="2" xfId="0" applyNumberFormat="1" applyFont="1" applyFill="1" applyBorder="1"/>
    <xf numFmtId="4" fontId="3" fillId="0" borderId="2" xfId="0" applyNumberFormat="1" applyFont="1" applyFill="1" applyBorder="1" applyAlignment="1">
      <alignment wrapText="1"/>
    </xf>
    <xf numFmtId="43" fontId="10" fillId="0" borderId="0" xfId="1" applyFont="1" applyFill="1" applyBorder="1"/>
    <xf numFmtId="164" fontId="7" fillId="0" borderId="0" xfId="0" applyNumberFormat="1" applyFont="1" applyFill="1"/>
    <xf numFmtId="0" fontId="3" fillId="0" borderId="2" xfId="0" applyFont="1" applyFill="1" applyBorder="1" applyAlignment="1">
      <alignment horizontal="left" vertical="top"/>
    </xf>
    <xf numFmtId="0" fontId="9" fillId="0" borderId="0" xfId="1" applyNumberFormat="1" applyFont="1" applyFill="1" applyAlignment="1">
      <alignment horizontal="left"/>
    </xf>
    <xf numFmtId="43" fontId="7" fillId="0" borderId="0" xfId="1" applyFont="1" applyFill="1" applyBorder="1"/>
    <xf numFmtId="4" fontId="9" fillId="0" borderId="0" xfId="0" applyNumberFormat="1" applyFont="1" applyFill="1"/>
    <xf numFmtId="43" fontId="10" fillId="0" borderId="0" xfId="0" applyNumberFormat="1" applyFont="1" applyFill="1"/>
    <xf numFmtId="0" fontId="10" fillId="0" borderId="0" xfId="0" applyFont="1" applyFill="1"/>
    <xf numFmtId="43" fontId="5" fillId="0" borderId="0" xfId="1" applyFont="1" applyFill="1" applyAlignment="1">
      <alignment horizontal="left"/>
    </xf>
    <xf numFmtId="4" fontId="10" fillId="0" borderId="0" xfId="0" applyNumberFormat="1" applyFont="1" applyFill="1"/>
    <xf numFmtId="0" fontId="11" fillId="0" borderId="0" xfId="0" applyFont="1" applyFill="1"/>
    <xf numFmtId="164" fontId="4" fillId="0" borderId="2" xfId="0" applyNumberFormat="1" applyFont="1" applyFill="1" applyBorder="1" applyAlignment="1">
      <alignment horizontal="left"/>
    </xf>
    <xf numFmtId="43" fontId="3" fillId="0" borderId="3" xfId="1" applyFont="1" applyFill="1" applyBorder="1" applyAlignment="1">
      <alignment horizontal="left"/>
    </xf>
    <xf numFmtId="43" fontId="7" fillId="0" borderId="0" xfId="1" applyNumberFormat="1" applyFont="1" applyFill="1" applyAlignment="1">
      <alignment horizontal="left"/>
    </xf>
    <xf numFmtId="43" fontId="3" fillId="0" borderId="4" xfId="1" applyFont="1" applyFill="1" applyBorder="1" applyAlignment="1">
      <alignment horizontal="left"/>
    </xf>
    <xf numFmtId="43" fontId="8" fillId="0" borderId="0" xfId="1" applyNumberFormat="1" applyFont="1" applyFill="1" applyAlignment="1">
      <alignment horizontal="left"/>
    </xf>
    <xf numFmtId="43" fontId="4" fillId="0" borderId="2" xfId="0" applyNumberFormat="1" applyFont="1" applyFill="1" applyBorder="1" applyAlignment="1">
      <alignment horizontal="left"/>
    </xf>
    <xf numFmtId="43" fontId="8" fillId="0" borderId="0" xfId="1" applyFont="1" applyFill="1" applyAlignment="1">
      <alignment horizontal="left"/>
    </xf>
    <xf numFmtId="4" fontId="8" fillId="0" borderId="0" xfId="0" applyNumberFormat="1" applyFont="1" applyFill="1" applyAlignment="1">
      <alignment horizontal="left"/>
    </xf>
    <xf numFmtId="0" fontId="4" fillId="2" borderId="2" xfId="0" applyFont="1" applyFill="1" applyBorder="1" applyAlignment="1">
      <alignment horizontal="left" wrapText="1"/>
    </xf>
    <xf numFmtId="43" fontId="8" fillId="0" borderId="0" xfId="1" applyFont="1" applyFill="1" applyAlignment="1">
      <alignment horizontal="left" wrapText="1"/>
    </xf>
    <xf numFmtId="165" fontId="8" fillId="0" borderId="0" xfId="1" applyNumberFormat="1" applyFont="1" applyFill="1" applyAlignment="1">
      <alignment horizontal="left"/>
    </xf>
    <xf numFmtId="3" fontId="8" fillId="0" borderId="0" xfId="0" applyNumberFormat="1" applyFont="1" applyFill="1"/>
    <xf numFmtId="164" fontId="8" fillId="0" borderId="0" xfId="0" applyNumberFormat="1" applyFont="1" applyFill="1"/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wrapText="1"/>
    </xf>
    <xf numFmtId="43" fontId="3" fillId="0" borderId="2" xfId="1" applyFont="1" applyFill="1" applyBorder="1" applyAlignment="1">
      <alignment horizontal="left" vertical="top"/>
    </xf>
    <xf numFmtId="43" fontId="4" fillId="0" borderId="2" xfId="1" applyFont="1" applyFill="1" applyBorder="1" applyAlignment="1">
      <alignment horizontal="left" vertical="top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2" xfId="2" applyNumberFormat="1" applyFont="1" applyFill="1" applyBorder="1" applyAlignment="1">
      <alignment horizontal="center" vertical="top"/>
    </xf>
    <xf numFmtId="4" fontId="3" fillId="0" borderId="5" xfId="2" applyNumberFormat="1" applyFont="1" applyFill="1" applyBorder="1" applyAlignment="1">
      <alignment horizontal="right" vertical="top"/>
    </xf>
    <xf numFmtId="4" fontId="8" fillId="0" borderId="0" xfId="0" applyNumberFormat="1" applyFont="1" applyFill="1" applyAlignment="1">
      <alignment vertical="top"/>
    </xf>
    <xf numFmtId="0" fontId="4" fillId="2" borderId="2" xfId="0" applyFont="1" applyFill="1" applyBorder="1" applyAlignment="1"/>
    <xf numFmtId="43" fontId="4" fillId="2" borderId="2" xfId="1" applyFont="1" applyFill="1" applyBorder="1" applyAlignment="1">
      <alignment vertical="center"/>
    </xf>
    <xf numFmtId="43" fontId="4" fillId="2" borderId="2" xfId="1" applyNumberFormat="1" applyFont="1" applyFill="1" applyBorder="1" applyAlignment="1">
      <alignment vertical="center"/>
    </xf>
    <xf numFmtId="0" fontId="4" fillId="0" borderId="2" xfId="0" applyFont="1" applyFill="1" applyBorder="1" applyAlignment="1"/>
    <xf numFmtId="43" fontId="4" fillId="0" borderId="2" xfId="1" applyFont="1" applyFill="1" applyBorder="1" applyAlignment="1">
      <alignment vertical="center"/>
    </xf>
    <xf numFmtId="43" fontId="4" fillId="0" borderId="2" xfId="1" applyNumberFormat="1" applyFont="1" applyFill="1" applyBorder="1" applyAlignment="1">
      <alignment vertic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wrapText="1"/>
    </xf>
    <xf numFmtId="164" fontId="11" fillId="2" borderId="2" xfId="1" applyNumberFormat="1" applyFont="1" applyFill="1" applyBorder="1" applyAlignment="1">
      <alignment horizontal="center"/>
    </xf>
    <xf numFmtId="43" fontId="11" fillId="2" borderId="2" xfId="1" applyFont="1" applyFill="1" applyBorder="1" applyAlignment="1">
      <alignment horizontal="left"/>
    </xf>
    <xf numFmtId="43" fontId="11" fillId="2" borderId="2" xfId="1" applyFont="1" applyFill="1" applyBorder="1"/>
    <xf numFmtId="4" fontId="7" fillId="0" borderId="0" xfId="0" applyNumberFormat="1" applyFont="1" applyFill="1" applyAlignment="1">
      <alignment horizontal="left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wrapText="1"/>
    </xf>
    <xf numFmtId="43" fontId="8" fillId="0" borderId="2" xfId="1" applyFont="1" applyFill="1" applyBorder="1" applyAlignment="1">
      <alignment horizontal="left"/>
    </xf>
    <xf numFmtId="43" fontId="8" fillId="0" borderId="2" xfId="1" applyFont="1" applyFill="1" applyBorder="1" applyAlignment="1">
      <alignment horizontal="center"/>
    </xf>
    <xf numFmtId="43" fontId="8" fillId="0" borderId="2" xfId="1" applyFont="1" applyFill="1" applyBorder="1"/>
    <xf numFmtId="43" fontId="11" fillId="0" borderId="2" xfId="1" applyFont="1" applyFill="1" applyBorder="1"/>
    <xf numFmtId="166" fontId="8" fillId="0" borderId="2" xfId="1" applyNumberFormat="1" applyFont="1" applyFill="1" applyBorder="1" applyAlignment="1">
      <alignment horizontal="center"/>
    </xf>
    <xf numFmtId="166" fontId="8" fillId="0" borderId="2" xfId="1" applyNumberFormat="1" applyFont="1" applyFill="1" applyBorder="1" applyAlignment="1">
      <alignment horizontal="right"/>
    </xf>
    <xf numFmtId="166" fontId="8" fillId="0" borderId="2" xfId="1" applyNumberFormat="1" applyFont="1" applyFill="1" applyBorder="1" applyAlignment="1">
      <alignment horizontal="left"/>
    </xf>
    <xf numFmtId="43" fontId="8" fillId="0" borderId="0" xfId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/>
    </xf>
    <xf numFmtId="43" fontId="11" fillId="0" borderId="2" xfId="1" applyFont="1" applyFill="1" applyBorder="1" applyAlignment="1">
      <alignment horizontal="left"/>
    </xf>
    <xf numFmtId="0" fontId="1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43" fontId="4" fillId="0" borderId="2" xfId="1" applyFont="1" applyFill="1" applyBorder="1"/>
    <xf numFmtId="4" fontId="3" fillId="0" borderId="0" xfId="0" applyNumberFormat="1" applyFont="1" applyFill="1"/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164" fontId="3" fillId="0" borderId="0" xfId="0" applyNumberFormat="1" applyFont="1" applyFill="1"/>
    <xf numFmtId="4" fontId="3" fillId="0" borderId="0" xfId="0" applyNumberFormat="1" applyFont="1" applyFill="1" applyAlignment="1">
      <alignment horizontal="left"/>
    </xf>
    <xf numFmtId="43" fontId="4" fillId="0" borderId="3" xfId="1" applyFont="1" applyFill="1" applyBorder="1" applyAlignment="1">
      <alignment horizontal="left"/>
    </xf>
    <xf numFmtId="43" fontId="3" fillId="0" borderId="2" xfId="1" applyFont="1" applyFill="1" applyBorder="1" applyAlignment="1"/>
    <xf numFmtId="4" fontId="3" fillId="0" borderId="2" xfId="2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</cellXfs>
  <cellStyles count="3">
    <cellStyle name="Обычный" xfId="0" builtinId="0"/>
    <cellStyle name="Обычный_20 лиц счет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2019\&#1079;&#1072;%20&#1084;&#1077;&#1089;&#1103;&#1094;\2024\1%20&#1092;&#1080;&#1085;&#1072;&#1085;&#1089;&#1080;&#1088;&#1086;&#1074;&#1072;&#1085;&#1080;&#1077;\&#1054;&#1090;&#1095;&#1077;&#1090;%20&#1092;&#1080;&#1085;&#1072;&#1085;%20+&#1082;&#1072;&#1089;&#1089;&#1086;&#1074;&#1099;&#1077;%20&#1088;&#1072;&#1089;&#1093;%20&#1085;&#1072;%2001%20&#1095;&#1080;&#1089;&#1083;&#1086;\&#1085;&#1072;%2001.12\&#1053;&#1072;%2001.12.2024%20&#1075;&#1086;&#1076;%20&#1092;&#1080;&#1085;&#1072;&#1085;&#1089;&#1080;&#1088;&#1086;&#1074;&#1072;&#1085;&#1080;&#1077;%20&#1080;%20&#1082;&#1072;&#1089;&#1089;&#1086;&#1074;&#1099;&#1077;%20&#1088;&#1072;&#1089;&#1093;&#1086;&#1076;&#109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2019\&#1079;&#1072;%20&#1084;&#1077;&#1089;&#1103;&#1094;\2024\1%20&#1092;&#1080;&#1085;&#1072;&#1085;&#1089;&#1080;&#1088;&#1086;&#1074;&#1072;&#1085;&#1080;&#1077;\&#1054;&#1090;&#1095;&#1077;&#1090;%20&#1092;&#1080;&#1085;&#1072;&#1085;%20+&#1082;&#1072;&#1089;&#1089;&#1086;&#1074;&#1099;&#1077;%20&#1088;&#1072;&#1089;&#1093;%20&#1085;&#1072;%2001%20&#1095;&#1080;&#1089;&#1083;&#1086;\&#1085;&#1072;%2001.12\&#1082;&#1072;&#1089;&#1089;&#1086;&#1074;&#1099;&#1077;%20&#1088;&#1072;&#1089;&#1093;&#1086;&#1076;&#1099;\&#1053;&#1072;%2001.12.2024%20&#1075;&#1086;&#1076;%20&#1086;&#1073;&#1097;&#1080;&#1081;%20&#1082;&#1072;&#1089;&#1089;&#1086;&#1074;&#1099;&#1077;%20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2019\&#1079;&#1072;%20&#1084;&#1077;&#1089;&#1103;&#1094;\2024\1%20&#1092;&#1080;&#1085;&#1072;&#1085;&#1089;&#1080;&#1088;&#1086;&#1074;&#1072;&#1085;&#1080;&#1077;\&#1054;&#1090;&#1095;&#1077;&#1090;%20&#1092;&#1080;&#1085;&#1072;&#1085;%20+&#1082;&#1072;&#1089;&#1089;&#1086;&#1074;&#1099;&#1077;%20&#1088;&#1072;&#1089;&#1093;%20&#1085;&#1072;%2001%20&#1095;&#1080;&#1089;&#1083;&#1086;\&#1085;&#1072;%2001.12\01.01.2024%201103%20-6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03"/>
      <sheetName val="0703-614"/>
      <sheetName val="025050-614"/>
      <sheetName val="Общий"/>
      <sheetName val="0703+2505"/>
    </sheetNames>
    <sheetDataSet>
      <sheetData sheetId="0">
        <row r="6">
          <cell r="F6">
            <v>181494.38</v>
          </cell>
          <cell r="G6">
            <v>701208.28</v>
          </cell>
          <cell r="H6">
            <v>673958.41999999993</v>
          </cell>
          <cell r="I6">
            <v>817015.71</v>
          </cell>
          <cell r="J6">
            <v>669447.89999999991</v>
          </cell>
          <cell r="K6">
            <v>1226962.6600000001</v>
          </cell>
          <cell r="L6">
            <v>476722.86</v>
          </cell>
          <cell r="M6">
            <v>165294.49</v>
          </cell>
          <cell r="N6">
            <v>1567355.93</v>
          </cell>
          <cell r="P6">
            <v>1215677.25</v>
          </cell>
          <cell r="Q6">
            <v>700665.8</v>
          </cell>
          <cell r="R6">
            <v>1746913.5099999998</v>
          </cell>
          <cell r="T6">
            <v>181494.38</v>
          </cell>
          <cell r="U6">
            <v>701208.28</v>
          </cell>
          <cell r="V6">
            <v>673958.42000000016</v>
          </cell>
          <cell r="W6">
            <v>817012.71</v>
          </cell>
          <cell r="X6">
            <v>669450.9</v>
          </cell>
          <cell r="Y6">
            <v>1224286.67</v>
          </cell>
          <cell r="Z6">
            <v>479398.63</v>
          </cell>
          <cell r="AA6">
            <v>165794.49000000002</v>
          </cell>
          <cell r="AB6">
            <v>1566856.1500000001</v>
          </cell>
          <cell r="AC6">
            <v>1214438.83</v>
          </cell>
          <cell r="AD6">
            <v>701904.22</v>
          </cell>
          <cell r="AE6">
            <v>1746913.51</v>
          </cell>
        </row>
        <row r="8">
          <cell r="N8">
            <v>3938818</v>
          </cell>
          <cell r="P8">
            <v>645579.68000000005</v>
          </cell>
          <cell r="Q8">
            <v>612430.81000000006</v>
          </cell>
          <cell r="R8">
            <v>1197196.0800000003</v>
          </cell>
          <cell r="AC8">
            <v>643822.05999999994</v>
          </cell>
          <cell r="AD8">
            <v>611788.42999999993</v>
          </cell>
          <cell r="AE8">
            <v>1056250.81</v>
          </cell>
        </row>
        <row r="10">
          <cell r="G10">
            <v>180849.63</v>
          </cell>
          <cell r="H10">
            <v>218279.88999999998</v>
          </cell>
          <cell r="I10">
            <v>248228.08000000002</v>
          </cell>
          <cell r="J10">
            <v>183127.44</v>
          </cell>
          <cell r="K10">
            <v>216420.54</v>
          </cell>
          <cell r="L10">
            <v>326872.49</v>
          </cell>
          <cell r="M10">
            <v>935.04</v>
          </cell>
          <cell r="N10">
            <v>587715.77</v>
          </cell>
          <cell r="P10">
            <v>494036.01</v>
          </cell>
          <cell r="Q10">
            <v>244257.55</v>
          </cell>
          <cell r="R10">
            <v>626788.67000000004</v>
          </cell>
          <cell r="U10">
            <v>180849.63</v>
          </cell>
          <cell r="V10">
            <v>218279.88999999998</v>
          </cell>
          <cell r="W10">
            <v>248228.08000000002</v>
          </cell>
          <cell r="X10">
            <v>183127.44</v>
          </cell>
          <cell r="Y10">
            <v>216420.54</v>
          </cell>
          <cell r="Z10">
            <v>326872.49</v>
          </cell>
          <cell r="AA10">
            <v>935.04</v>
          </cell>
          <cell r="AB10">
            <v>587715.77</v>
          </cell>
          <cell r="AC10">
            <v>494036.01</v>
          </cell>
          <cell r="AD10">
            <v>244257.55</v>
          </cell>
          <cell r="AE10">
            <v>626788.67000000004</v>
          </cell>
        </row>
        <row r="12">
          <cell r="N12">
            <v>915013.59</v>
          </cell>
          <cell r="P12">
            <v>124345.05</v>
          </cell>
          <cell r="Q12">
            <v>190106.99</v>
          </cell>
          <cell r="R12">
            <v>426588.95999999996</v>
          </cell>
          <cell r="AC12">
            <v>124321.59000000001</v>
          </cell>
          <cell r="AD12">
            <v>190130.44999999998</v>
          </cell>
          <cell r="AE12">
            <v>393975.55</v>
          </cell>
        </row>
        <row r="14">
          <cell r="P14">
            <v>851.22</v>
          </cell>
          <cell r="AC14">
            <v>851.22</v>
          </cell>
        </row>
        <row r="16">
          <cell r="P16">
            <v>1318.1</v>
          </cell>
          <cell r="AC16">
            <v>1318.1</v>
          </cell>
        </row>
        <row r="20">
          <cell r="Q20">
            <v>53329.59</v>
          </cell>
          <cell r="R20">
            <v>252529.4</v>
          </cell>
          <cell r="AD20">
            <v>53329.59</v>
          </cell>
          <cell r="AE20">
            <v>252529.4</v>
          </cell>
        </row>
        <row r="22">
          <cell r="N22">
            <v>14397.289999999999</v>
          </cell>
          <cell r="P22">
            <v>19907.39</v>
          </cell>
          <cell r="Q22">
            <v>4073.74</v>
          </cell>
          <cell r="R22">
            <v>16421.580000000002</v>
          </cell>
          <cell r="S22">
            <v>51965.96</v>
          </cell>
          <cell r="AB22">
            <v>14397.289999999999</v>
          </cell>
          <cell r="AC22">
            <v>19907.39</v>
          </cell>
          <cell r="AD22">
            <v>4073.74</v>
          </cell>
          <cell r="AE22">
            <v>13587.54</v>
          </cell>
        </row>
        <row r="24">
          <cell r="P24">
            <v>0</v>
          </cell>
        </row>
        <row r="25">
          <cell r="P25">
            <v>0</v>
          </cell>
        </row>
        <row r="27">
          <cell r="P27">
            <v>2400</v>
          </cell>
          <cell r="R27">
            <v>1196</v>
          </cell>
          <cell r="AC27">
            <v>2400</v>
          </cell>
          <cell r="AE27">
            <v>1196</v>
          </cell>
        </row>
        <row r="28">
          <cell r="Q28">
            <v>744.44</v>
          </cell>
          <cell r="R28">
            <v>6055.56</v>
          </cell>
          <cell r="AD28">
            <v>744.44</v>
          </cell>
          <cell r="AE28">
            <v>6001.4400000000005</v>
          </cell>
        </row>
        <row r="31">
          <cell r="P31">
            <v>550</v>
          </cell>
          <cell r="Q31">
            <v>550</v>
          </cell>
          <cell r="R31">
            <v>20.5</v>
          </cell>
          <cell r="AC31">
            <v>550</v>
          </cell>
          <cell r="AD31">
            <v>550</v>
          </cell>
          <cell r="AE31">
            <v>20.5</v>
          </cell>
        </row>
        <row r="32">
          <cell r="P32">
            <v>700</v>
          </cell>
          <cell r="Q32">
            <v>700</v>
          </cell>
          <cell r="R32">
            <v>117</v>
          </cell>
          <cell r="AC32">
            <v>700</v>
          </cell>
          <cell r="AD32">
            <v>700</v>
          </cell>
          <cell r="AE32">
            <v>117</v>
          </cell>
        </row>
        <row r="34">
          <cell r="R34">
            <v>1700</v>
          </cell>
          <cell r="AE34">
            <v>1700</v>
          </cell>
        </row>
        <row r="35">
          <cell r="R35">
            <v>6530</v>
          </cell>
          <cell r="AE35">
            <v>6530</v>
          </cell>
        </row>
        <row r="38">
          <cell r="P38">
            <v>0</v>
          </cell>
          <cell r="AC38">
            <v>0</v>
          </cell>
        </row>
        <row r="39">
          <cell r="N39">
            <v>1400</v>
          </cell>
          <cell r="R39">
            <v>3000</v>
          </cell>
          <cell r="AB39">
            <v>1400</v>
          </cell>
          <cell r="AE39">
            <v>3000</v>
          </cell>
        </row>
        <row r="40">
          <cell r="N40">
            <v>300</v>
          </cell>
          <cell r="AB40">
            <v>300</v>
          </cell>
        </row>
        <row r="41">
          <cell r="N41">
            <v>1200</v>
          </cell>
          <cell r="AB41">
            <v>1200</v>
          </cell>
        </row>
        <row r="43">
          <cell r="M43">
            <v>25562</v>
          </cell>
          <cell r="N43">
            <v>10787.6</v>
          </cell>
          <cell r="P43">
            <v>5787.6</v>
          </cell>
          <cell r="Q43">
            <v>5787.6</v>
          </cell>
          <cell r="AA43">
            <v>25562</v>
          </cell>
          <cell r="AB43">
            <v>10787.6</v>
          </cell>
          <cell r="AC43">
            <v>5787.6</v>
          </cell>
          <cell r="AD43">
            <v>5787.6</v>
          </cell>
          <cell r="AE43">
            <v>11575.2</v>
          </cell>
        </row>
        <row r="44">
          <cell r="P44">
            <v>1166.04</v>
          </cell>
          <cell r="Q44">
            <v>843.68</v>
          </cell>
          <cell r="AC44">
            <v>1166.04</v>
          </cell>
          <cell r="AD44">
            <v>843.68</v>
          </cell>
        </row>
        <row r="45">
          <cell r="L45">
            <v>108000</v>
          </cell>
          <cell r="M45">
            <v>111600</v>
          </cell>
          <cell r="N45">
            <v>204200</v>
          </cell>
          <cell r="P45">
            <v>108000</v>
          </cell>
          <cell r="Q45">
            <v>21502.7</v>
          </cell>
          <cell r="R45">
            <v>180997.3</v>
          </cell>
          <cell r="Z45">
            <v>108000</v>
          </cell>
          <cell r="AA45">
            <v>111600</v>
          </cell>
          <cell r="AB45">
            <v>204200</v>
          </cell>
          <cell r="AC45">
            <v>108000</v>
          </cell>
          <cell r="AD45">
            <v>21502.7</v>
          </cell>
          <cell r="AE45">
            <v>180997.3</v>
          </cell>
        </row>
        <row r="49">
          <cell r="N49">
            <v>44970</v>
          </cell>
          <cell r="P49">
            <v>12400</v>
          </cell>
          <cell r="AB49">
            <v>44970</v>
          </cell>
          <cell r="AC49">
            <v>12400</v>
          </cell>
        </row>
        <row r="63">
          <cell r="G63">
            <v>5366.13</v>
          </cell>
          <cell r="H63">
            <v>6119.25</v>
          </cell>
          <cell r="I63">
            <v>13120.11</v>
          </cell>
          <cell r="K63">
            <v>5366.13</v>
          </cell>
          <cell r="L63">
            <v>11760.900000000001</v>
          </cell>
          <cell r="M63">
            <v>2367.48</v>
          </cell>
          <cell r="N63">
            <v>3360.78</v>
          </cell>
          <cell r="P63">
            <v>1882.82</v>
          </cell>
          <cell r="Q63">
            <v>1994.1699999999998</v>
          </cell>
          <cell r="R63">
            <v>27162.23</v>
          </cell>
          <cell r="V63">
            <v>6119.25</v>
          </cell>
          <cell r="W63">
            <v>13120.11</v>
          </cell>
          <cell r="Y63">
            <v>5366.13</v>
          </cell>
          <cell r="Z63">
            <v>11760.900000000001</v>
          </cell>
          <cell r="AA63">
            <v>2367.48</v>
          </cell>
          <cell r="AC63">
            <v>1882.82</v>
          </cell>
          <cell r="AD63">
            <v>1994.1699999999998</v>
          </cell>
          <cell r="AE63">
            <v>5739.12</v>
          </cell>
        </row>
        <row r="65">
          <cell r="N65">
            <v>195079.36</v>
          </cell>
          <cell r="P65">
            <v>252058</v>
          </cell>
          <cell r="AC65">
            <v>252058</v>
          </cell>
        </row>
        <row r="73">
          <cell r="R73">
            <v>15950</v>
          </cell>
          <cell r="AE73">
            <v>15950</v>
          </cell>
        </row>
        <row r="82">
          <cell r="P82">
            <v>4500</v>
          </cell>
          <cell r="R82">
            <v>1330</v>
          </cell>
          <cell r="AC82">
            <v>4500</v>
          </cell>
          <cell r="AE82">
            <v>1330</v>
          </cell>
        </row>
        <row r="86">
          <cell r="R86">
            <v>99500</v>
          </cell>
          <cell r="AE86">
            <v>99500</v>
          </cell>
        </row>
      </sheetData>
      <sheetData sheetId="1">
        <row r="6">
          <cell r="H6">
            <v>31003.690000000002</v>
          </cell>
          <cell r="I6">
            <v>146555.56</v>
          </cell>
          <cell r="J6">
            <v>104316.82</v>
          </cell>
          <cell r="K6">
            <v>127819.73999999999</v>
          </cell>
          <cell r="L6">
            <v>111490.69</v>
          </cell>
          <cell r="M6">
            <v>303185.2</v>
          </cell>
          <cell r="N6">
            <v>-37871.699999999997</v>
          </cell>
          <cell r="P6">
            <v>-503825.26</v>
          </cell>
          <cell r="V6">
            <v>31003.690000000002</v>
          </cell>
          <cell r="W6">
            <v>146555.56</v>
          </cell>
          <cell r="X6">
            <v>104316.82</v>
          </cell>
          <cell r="Y6">
            <v>127819.73999999999</v>
          </cell>
          <cell r="Z6">
            <v>111490.69</v>
          </cell>
          <cell r="AA6">
            <v>303185.2</v>
          </cell>
          <cell r="AB6">
            <v>-37871.699999999997</v>
          </cell>
          <cell r="AD6">
            <v>-503825.26</v>
          </cell>
        </row>
        <row r="8">
          <cell r="H8">
            <v>2626.61</v>
          </cell>
          <cell r="I8">
            <v>86705.72</v>
          </cell>
          <cell r="J8">
            <v>58050.43</v>
          </cell>
          <cell r="K8">
            <v>65115.93</v>
          </cell>
          <cell r="L8">
            <v>80838.569999999992</v>
          </cell>
          <cell r="M8">
            <v>66353.25</v>
          </cell>
          <cell r="N8">
            <v>142407.73000000001</v>
          </cell>
          <cell r="O8">
            <v>20941.75</v>
          </cell>
          <cell r="P8">
            <v>-508156.64</v>
          </cell>
          <cell r="R8">
            <v>-14883.35</v>
          </cell>
          <cell r="V8">
            <v>2626.61</v>
          </cell>
          <cell r="W8">
            <v>86705.72</v>
          </cell>
          <cell r="X8">
            <v>58050.43</v>
          </cell>
          <cell r="Y8">
            <v>65115.93</v>
          </cell>
          <cell r="Z8">
            <v>80838.569999999992</v>
          </cell>
          <cell r="AA8">
            <v>66353.25</v>
          </cell>
          <cell r="AB8">
            <v>142407.72999999998</v>
          </cell>
          <cell r="AC8">
            <v>20941.75</v>
          </cell>
          <cell r="AD8">
            <v>-508156.64</v>
          </cell>
          <cell r="AE8">
            <v>-14883.35</v>
          </cell>
        </row>
        <row r="10">
          <cell r="I10">
            <v>35009.74</v>
          </cell>
          <cell r="J10">
            <v>40935.53</v>
          </cell>
          <cell r="K10">
            <v>35626.69</v>
          </cell>
          <cell r="L10">
            <v>35009.74</v>
          </cell>
          <cell r="M10">
            <v>35924.78</v>
          </cell>
          <cell r="N10">
            <v>54750</v>
          </cell>
          <cell r="P10">
            <v>-151888.68</v>
          </cell>
          <cell r="W10">
            <v>35009.74</v>
          </cell>
          <cell r="X10">
            <v>40935.53</v>
          </cell>
          <cell r="Y10">
            <v>35626.69</v>
          </cell>
          <cell r="Z10">
            <v>35009.74</v>
          </cell>
          <cell r="AA10">
            <v>35924.78</v>
          </cell>
          <cell r="AB10">
            <v>54750</v>
          </cell>
          <cell r="AD10">
            <v>-151888.68</v>
          </cell>
        </row>
        <row r="12">
          <cell r="I12">
            <v>26404.03</v>
          </cell>
          <cell r="J12">
            <v>15543.75</v>
          </cell>
          <cell r="K12">
            <v>22158.12</v>
          </cell>
          <cell r="L12">
            <v>28568.59</v>
          </cell>
          <cell r="M12">
            <v>8027.67</v>
          </cell>
          <cell r="N12">
            <v>16162.380000000001</v>
          </cell>
          <cell r="O12">
            <v>101.79</v>
          </cell>
          <cell r="P12">
            <v>-110526.43000000001</v>
          </cell>
          <cell r="R12">
            <v>-6439.9</v>
          </cell>
          <cell r="W12">
            <v>26404.03</v>
          </cell>
          <cell r="X12">
            <v>15543.75</v>
          </cell>
          <cell r="Y12">
            <v>22158.12</v>
          </cell>
          <cell r="Z12">
            <v>28568.59</v>
          </cell>
          <cell r="AA12">
            <v>8027.67</v>
          </cell>
          <cell r="AB12">
            <v>16162.380000000001</v>
          </cell>
          <cell r="AC12">
            <v>101.79</v>
          </cell>
          <cell r="AD12">
            <v>-110526.43000000001</v>
          </cell>
          <cell r="AE12">
            <v>-6439.9</v>
          </cell>
        </row>
        <row r="14">
          <cell r="I14">
            <v>208.35</v>
          </cell>
          <cell r="J14">
            <v>222.35</v>
          </cell>
          <cell r="K14">
            <v>951</v>
          </cell>
          <cell r="T14">
            <v>0.2</v>
          </cell>
          <cell r="W14">
            <v>208.35</v>
          </cell>
          <cell r="X14">
            <v>222.35</v>
          </cell>
          <cell r="Y14">
            <v>951</v>
          </cell>
        </row>
        <row r="16">
          <cell r="I16">
            <v>460</v>
          </cell>
          <cell r="J16">
            <v>460</v>
          </cell>
          <cell r="K16">
            <v>1780</v>
          </cell>
          <cell r="S16">
            <v>1948.78</v>
          </cell>
          <cell r="W16">
            <v>460</v>
          </cell>
          <cell r="X16">
            <v>460</v>
          </cell>
          <cell r="AF16">
            <v>1948.78</v>
          </cell>
        </row>
        <row r="17">
          <cell r="I17">
            <v>1600</v>
          </cell>
          <cell r="W17">
            <v>1600</v>
          </cell>
        </row>
        <row r="20">
          <cell r="I20">
            <v>17667.36</v>
          </cell>
          <cell r="K20">
            <v>56180.959999999999</v>
          </cell>
          <cell r="L20">
            <v>2951.68</v>
          </cell>
          <cell r="T20">
            <v>12233.45</v>
          </cell>
          <cell r="W20">
            <v>17667.36</v>
          </cell>
          <cell r="Y20">
            <v>56180.959999999999</v>
          </cell>
          <cell r="Z20">
            <v>2951.68</v>
          </cell>
          <cell r="AG20">
            <v>9604.31</v>
          </cell>
        </row>
        <row r="22">
          <cell r="H22">
            <v>4148.8500000000004</v>
          </cell>
          <cell r="I22">
            <v>16832.12</v>
          </cell>
          <cell r="J22">
            <v>33125.58</v>
          </cell>
          <cell r="P22">
            <v>-9306.5499999999993</v>
          </cell>
          <cell r="U22">
            <v>44800.01</v>
          </cell>
          <cell r="W22">
            <v>20980.97</v>
          </cell>
          <cell r="X22">
            <v>33105.18</v>
          </cell>
          <cell r="AD22">
            <v>-9306.5399999999991</v>
          </cell>
          <cell r="AF22">
            <v>20.400000000000002</v>
          </cell>
        </row>
        <row r="23">
          <cell r="S23">
            <v>726.2</v>
          </cell>
        </row>
        <row r="24">
          <cell r="I24">
            <v>165.84</v>
          </cell>
          <cell r="J24">
            <v>165.84</v>
          </cell>
          <cell r="K24">
            <v>721.04</v>
          </cell>
          <cell r="M24">
            <v>721.07999999999993</v>
          </cell>
          <cell r="W24">
            <v>165.84</v>
          </cell>
          <cell r="X24">
            <v>165.84</v>
          </cell>
          <cell r="Y24">
            <v>721.06</v>
          </cell>
          <cell r="AA24">
            <v>721.06</v>
          </cell>
          <cell r="AF24">
            <v>726.2</v>
          </cell>
        </row>
        <row r="25">
          <cell r="J25">
            <v>459.53</v>
          </cell>
          <cell r="K25">
            <v>2996.96</v>
          </cell>
          <cell r="M25">
            <v>4495.43</v>
          </cell>
          <cell r="T25">
            <v>6414.6299999999992</v>
          </cell>
          <cell r="X25">
            <v>459.53</v>
          </cell>
          <cell r="Y25">
            <v>2996.96</v>
          </cell>
          <cell r="AA25">
            <v>4495.43</v>
          </cell>
          <cell r="AG25">
            <v>6414.6299999999992</v>
          </cell>
        </row>
        <row r="27">
          <cell r="I27">
            <v>552</v>
          </cell>
          <cell r="J27">
            <v>552</v>
          </cell>
          <cell r="K27">
            <v>2400</v>
          </cell>
          <cell r="X27">
            <v>552</v>
          </cell>
          <cell r="Y27">
            <v>2400</v>
          </cell>
        </row>
        <row r="31">
          <cell r="I31">
            <v>126.5</v>
          </cell>
          <cell r="J31">
            <v>126.5</v>
          </cell>
          <cell r="K31">
            <v>126.5</v>
          </cell>
          <cell r="W31">
            <v>126.5</v>
          </cell>
          <cell r="X31">
            <v>126.5</v>
          </cell>
          <cell r="Y31">
            <v>126.5</v>
          </cell>
        </row>
        <row r="32">
          <cell r="I32">
            <v>161</v>
          </cell>
          <cell r="J32">
            <v>161</v>
          </cell>
          <cell r="K32">
            <v>161</v>
          </cell>
          <cell r="W32">
            <v>161</v>
          </cell>
          <cell r="X32">
            <v>161</v>
          </cell>
          <cell r="Y32">
            <v>161</v>
          </cell>
        </row>
        <row r="33">
          <cell r="N33">
            <v>3600</v>
          </cell>
          <cell r="AB33">
            <v>3600</v>
          </cell>
        </row>
        <row r="37">
          <cell r="K37">
            <v>2500</v>
          </cell>
          <cell r="Y37">
            <v>2500</v>
          </cell>
        </row>
        <row r="38">
          <cell r="J38">
            <v>600</v>
          </cell>
          <cell r="N38">
            <v>1400</v>
          </cell>
          <cell r="P38">
            <v>-1400</v>
          </cell>
          <cell r="X38">
            <v>600</v>
          </cell>
          <cell r="AB38">
            <v>1400</v>
          </cell>
          <cell r="AD38">
            <v>-1400</v>
          </cell>
        </row>
        <row r="39">
          <cell r="O39">
            <v>300</v>
          </cell>
          <cell r="P39">
            <v>-300</v>
          </cell>
          <cell r="AD39">
            <v>-300</v>
          </cell>
        </row>
        <row r="40">
          <cell r="L40">
            <v>1200</v>
          </cell>
          <cell r="P40">
            <v>-1200</v>
          </cell>
          <cell r="Z40">
            <v>1200</v>
          </cell>
          <cell r="AD40">
            <v>-1200</v>
          </cell>
        </row>
        <row r="42">
          <cell r="N42">
            <v>5000</v>
          </cell>
          <cell r="P42">
            <v>-5000</v>
          </cell>
          <cell r="AB42">
            <v>5000</v>
          </cell>
          <cell r="AD42">
            <v>-5000</v>
          </cell>
        </row>
        <row r="43">
          <cell r="I43">
            <v>213.87</v>
          </cell>
          <cell r="J43">
            <v>267.19</v>
          </cell>
          <cell r="K43">
            <v>909.22</v>
          </cell>
          <cell r="W43">
            <v>213.87</v>
          </cell>
          <cell r="X43">
            <v>267.19</v>
          </cell>
          <cell r="Y43">
            <v>909.22</v>
          </cell>
        </row>
        <row r="44">
          <cell r="I44">
            <v>25668</v>
          </cell>
          <cell r="J44">
            <v>24012</v>
          </cell>
          <cell r="K44">
            <v>54920</v>
          </cell>
          <cell r="W44">
            <v>25668</v>
          </cell>
          <cell r="X44">
            <v>24012</v>
          </cell>
          <cell r="Y44">
            <v>54920</v>
          </cell>
        </row>
        <row r="62">
          <cell r="O62">
            <v>3360.78</v>
          </cell>
          <cell r="P62">
            <v>-3360.78</v>
          </cell>
          <cell r="AC62">
            <v>3360.78</v>
          </cell>
        </row>
        <row r="82">
          <cell r="I82">
            <v>1035</v>
          </cell>
          <cell r="J82">
            <v>1035</v>
          </cell>
          <cell r="K82">
            <v>4500</v>
          </cell>
          <cell r="W82">
            <v>1035</v>
          </cell>
          <cell r="X82">
            <v>1035</v>
          </cell>
          <cell r="Y82">
            <v>4500</v>
          </cell>
        </row>
      </sheetData>
      <sheetData sheetId="2">
        <row r="6">
          <cell r="F6">
            <v>4252.3600000000006</v>
          </cell>
          <cell r="G6">
            <v>100950.34999999999</v>
          </cell>
          <cell r="H6">
            <v>64741.75</v>
          </cell>
          <cell r="I6">
            <v>44602.14</v>
          </cell>
          <cell r="J6">
            <v>41044.800000000003</v>
          </cell>
          <cell r="K6">
            <v>36091.800000000003</v>
          </cell>
          <cell r="L6">
            <v>37516.800000000003</v>
          </cell>
          <cell r="T6">
            <v>4252.3599999999997</v>
          </cell>
          <cell r="U6">
            <v>100950.34999999999</v>
          </cell>
          <cell r="V6">
            <v>64741.75</v>
          </cell>
          <cell r="W6">
            <v>44602.14</v>
          </cell>
          <cell r="X6">
            <v>41044.800000000003</v>
          </cell>
          <cell r="Y6">
            <v>36091.800000000003</v>
          </cell>
          <cell r="Z6">
            <v>37516.800000000003</v>
          </cell>
        </row>
        <row r="8">
          <cell r="D8">
            <v>0</v>
          </cell>
          <cell r="F8">
            <v>19944.189999999999</v>
          </cell>
          <cell r="G8">
            <v>469188.13</v>
          </cell>
          <cell r="H8">
            <v>442381.3</v>
          </cell>
          <cell r="I8">
            <v>439589.30999999994</v>
          </cell>
          <cell r="J8">
            <v>484655.71</v>
          </cell>
          <cell r="K8">
            <v>482232.1</v>
          </cell>
          <cell r="L8">
            <v>459048.24</v>
          </cell>
          <cell r="M8">
            <v>215778.21</v>
          </cell>
          <cell r="N8">
            <v>-2925653.91</v>
          </cell>
          <cell r="P8">
            <v>-87163.28</v>
          </cell>
          <cell r="T8">
            <v>110041.49</v>
          </cell>
          <cell r="U8">
            <v>469188.13</v>
          </cell>
          <cell r="V8">
            <v>442381.29999999993</v>
          </cell>
          <cell r="W8">
            <v>439589.30999999994</v>
          </cell>
          <cell r="X8">
            <v>386682.70999999996</v>
          </cell>
          <cell r="Y8">
            <v>490107.41</v>
          </cell>
          <cell r="Z8">
            <v>459048.62999999995</v>
          </cell>
          <cell r="AA8">
            <v>211038.99</v>
          </cell>
          <cell r="AB8">
            <v>-2925653.91</v>
          </cell>
          <cell r="AC8">
            <v>-82424.06</v>
          </cell>
        </row>
        <row r="10">
          <cell r="G10">
            <v>14965.26</v>
          </cell>
          <cell r="H10">
            <v>14226.95</v>
          </cell>
          <cell r="I10">
            <v>14134.64</v>
          </cell>
          <cell r="J10">
            <v>12473.3</v>
          </cell>
          <cell r="K10">
            <v>12357.96</v>
          </cell>
          <cell r="L10">
            <v>31241.89</v>
          </cell>
          <cell r="U10">
            <v>14965.26</v>
          </cell>
          <cell r="V10">
            <v>14226.95</v>
          </cell>
          <cell r="W10">
            <v>14134.64</v>
          </cell>
          <cell r="X10">
            <v>12473.3</v>
          </cell>
          <cell r="Y10">
            <v>12357.96</v>
          </cell>
          <cell r="Z10">
            <v>31241.89</v>
          </cell>
        </row>
        <row r="12">
          <cell r="D12">
            <v>0</v>
          </cell>
          <cell r="G12">
            <v>99950.080000000002</v>
          </cell>
          <cell r="H12">
            <v>124681.93000000001</v>
          </cell>
          <cell r="I12">
            <v>123714.43000000001</v>
          </cell>
          <cell r="J12">
            <v>129977.05</v>
          </cell>
          <cell r="K12">
            <v>132586.46</v>
          </cell>
          <cell r="L12">
            <v>166824.41</v>
          </cell>
          <cell r="M12">
            <v>828.28</v>
          </cell>
          <cell r="N12">
            <v>-661580.47</v>
          </cell>
          <cell r="P12">
            <v>-116982.17</v>
          </cell>
          <cell r="U12">
            <v>99950.080000000002</v>
          </cell>
          <cell r="V12">
            <v>124681.93000000001</v>
          </cell>
          <cell r="W12">
            <v>123714.43000000001</v>
          </cell>
          <cell r="X12">
            <v>129977.05</v>
          </cell>
          <cell r="Y12">
            <v>132586.46</v>
          </cell>
          <cell r="Z12">
            <v>166824.41</v>
          </cell>
          <cell r="AA12">
            <v>828.28</v>
          </cell>
          <cell r="AB12">
            <v>-661580.47</v>
          </cell>
          <cell r="AC12">
            <v>-116982.17</v>
          </cell>
        </row>
        <row r="14">
          <cell r="D14">
            <v>0</v>
          </cell>
          <cell r="G14">
            <v>697.53</v>
          </cell>
          <cell r="H14">
            <v>744.38</v>
          </cell>
          <cell r="J14">
            <v>951</v>
          </cell>
          <cell r="K14">
            <v>958.01</v>
          </cell>
          <cell r="L14">
            <v>951</v>
          </cell>
          <cell r="M14">
            <v>951</v>
          </cell>
          <cell r="N14">
            <v>956.24</v>
          </cell>
          <cell r="P14">
            <v>99.78</v>
          </cell>
          <cell r="Q14">
            <v>956.24</v>
          </cell>
          <cell r="R14">
            <v>2101.6999999999998</v>
          </cell>
          <cell r="U14">
            <v>697.53</v>
          </cell>
          <cell r="V14">
            <v>744.38</v>
          </cell>
          <cell r="X14">
            <v>951</v>
          </cell>
          <cell r="Y14">
            <v>958.01</v>
          </cell>
          <cell r="Z14">
            <v>951</v>
          </cell>
          <cell r="AA14">
            <v>951</v>
          </cell>
          <cell r="AB14">
            <v>956.24</v>
          </cell>
          <cell r="AC14">
            <v>99.78</v>
          </cell>
          <cell r="AE14">
            <v>1902</v>
          </cell>
        </row>
        <row r="16">
          <cell r="G16">
            <v>1540</v>
          </cell>
          <cell r="H16">
            <v>1540</v>
          </cell>
          <cell r="I16">
            <v>220</v>
          </cell>
          <cell r="J16">
            <v>2000</v>
          </cell>
          <cell r="K16">
            <v>2000</v>
          </cell>
          <cell r="L16">
            <v>2000</v>
          </cell>
          <cell r="M16">
            <v>2000</v>
          </cell>
          <cell r="N16">
            <v>2000</v>
          </cell>
          <cell r="P16">
            <v>681.9</v>
          </cell>
          <cell r="Q16">
            <v>51.22</v>
          </cell>
          <cell r="R16">
            <v>4000</v>
          </cell>
          <cell r="U16">
            <v>1540</v>
          </cell>
          <cell r="V16">
            <v>1540</v>
          </cell>
          <cell r="W16">
            <v>220</v>
          </cell>
          <cell r="X16">
            <v>2000</v>
          </cell>
          <cell r="Y16">
            <v>2000</v>
          </cell>
          <cell r="Z16">
            <v>2000</v>
          </cell>
          <cell r="AA16">
            <v>2000</v>
          </cell>
          <cell r="AB16">
            <v>2000</v>
          </cell>
          <cell r="AC16">
            <v>681.9</v>
          </cell>
          <cell r="AD16">
            <v>51.22</v>
          </cell>
          <cell r="AE16">
            <v>4000</v>
          </cell>
        </row>
        <row r="17">
          <cell r="G17">
            <v>5400</v>
          </cell>
          <cell r="U17">
            <v>5400</v>
          </cell>
        </row>
        <row r="20">
          <cell r="D20">
            <v>0</v>
          </cell>
          <cell r="G20">
            <v>59147.26</v>
          </cell>
          <cell r="H20">
            <v>60668.47</v>
          </cell>
          <cell r="J20">
            <v>9038.73</v>
          </cell>
          <cell r="K20">
            <v>0.52</v>
          </cell>
          <cell r="L20">
            <v>12286.01</v>
          </cell>
          <cell r="R20">
            <v>23931.55</v>
          </cell>
          <cell r="U20">
            <v>59147.26</v>
          </cell>
          <cell r="V20">
            <v>60668.47</v>
          </cell>
          <cell r="X20">
            <v>9039.25</v>
          </cell>
          <cell r="Y20">
            <v>0.02</v>
          </cell>
          <cell r="Z20">
            <v>12286.01</v>
          </cell>
          <cell r="AE20">
            <v>23931.55</v>
          </cell>
        </row>
        <row r="22">
          <cell r="D22">
            <v>0</v>
          </cell>
          <cell r="F22">
            <v>13889.64</v>
          </cell>
          <cell r="G22">
            <v>56351.009999999995</v>
          </cell>
          <cell r="H22">
            <v>22643.4</v>
          </cell>
          <cell r="I22">
            <v>8959.2800000000007</v>
          </cell>
          <cell r="L22">
            <v>8283.5300000000007</v>
          </cell>
          <cell r="M22">
            <v>5429.99</v>
          </cell>
          <cell r="Q22">
            <v>19760.29</v>
          </cell>
          <cell r="R22">
            <v>14682.859999999999</v>
          </cell>
          <cell r="S22">
            <v>149999.99</v>
          </cell>
          <cell r="U22">
            <v>70240.649999999994</v>
          </cell>
          <cell r="V22">
            <v>22643.4</v>
          </cell>
          <cell r="W22">
            <v>8979.68</v>
          </cell>
          <cell r="Z22">
            <v>7905.57</v>
          </cell>
          <cell r="AA22">
            <v>5429.99</v>
          </cell>
          <cell r="AB22">
            <v>340.40999999999985</v>
          </cell>
          <cell r="AC22">
            <v>19760.29</v>
          </cell>
          <cell r="AD22">
            <v>17.149999999999999</v>
          </cell>
          <cell r="AE22">
            <v>14682.849999999999</v>
          </cell>
        </row>
        <row r="24">
          <cell r="G24">
            <v>555.22</v>
          </cell>
          <cell r="H24">
            <v>555.22</v>
          </cell>
          <cell r="J24">
            <v>721.08</v>
          </cell>
          <cell r="L24">
            <v>1817.71</v>
          </cell>
          <cell r="M24">
            <v>458.65</v>
          </cell>
          <cell r="N24">
            <v>844.18</v>
          </cell>
          <cell r="P24">
            <v>896.25</v>
          </cell>
          <cell r="Q24">
            <v>451.46</v>
          </cell>
          <cell r="R24">
            <v>2200.23</v>
          </cell>
          <cell r="U24">
            <v>555.22</v>
          </cell>
          <cell r="V24">
            <v>555.22</v>
          </cell>
          <cell r="X24">
            <v>721.06</v>
          </cell>
          <cell r="Z24">
            <v>1817.71</v>
          </cell>
          <cell r="AA24">
            <v>458.65</v>
          </cell>
          <cell r="AB24">
            <v>844.18</v>
          </cell>
          <cell r="AC24">
            <v>896.25</v>
          </cell>
          <cell r="AD24">
            <v>451.46</v>
          </cell>
          <cell r="AE24">
            <v>1559.3899999999999</v>
          </cell>
        </row>
        <row r="25">
          <cell r="D25">
            <v>0</v>
          </cell>
          <cell r="H25">
            <v>2537.4300000000003</v>
          </cell>
          <cell r="J25">
            <v>2996.96</v>
          </cell>
          <cell r="L25">
            <v>1997.98</v>
          </cell>
          <cell r="M25">
            <v>2332.6</v>
          </cell>
          <cell r="N25">
            <v>1749.45</v>
          </cell>
          <cell r="P25">
            <v>11662.96</v>
          </cell>
          <cell r="V25">
            <v>2537.4299999999998</v>
          </cell>
          <cell r="X25">
            <v>2996.96</v>
          </cell>
          <cell r="Z25">
            <v>1997.98</v>
          </cell>
          <cell r="AA25">
            <v>2332.6</v>
          </cell>
          <cell r="AB25">
            <v>1749.45</v>
          </cell>
          <cell r="AC25">
            <v>5831.48</v>
          </cell>
          <cell r="AD25">
            <v>5831.48</v>
          </cell>
        </row>
        <row r="27">
          <cell r="G27">
            <v>1848</v>
          </cell>
          <cell r="H27">
            <v>1848</v>
          </cell>
          <cell r="J27">
            <v>2400</v>
          </cell>
          <cell r="K27">
            <v>2400</v>
          </cell>
          <cell r="L27">
            <v>2400</v>
          </cell>
          <cell r="M27">
            <v>2400</v>
          </cell>
          <cell r="N27">
            <v>2400</v>
          </cell>
          <cell r="Q27">
            <v>2400</v>
          </cell>
          <cell r="R27">
            <v>3604</v>
          </cell>
          <cell r="X27">
            <v>2400</v>
          </cell>
          <cell r="Y27">
            <v>2400</v>
          </cell>
          <cell r="Z27">
            <v>2400</v>
          </cell>
          <cell r="AA27">
            <v>2400</v>
          </cell>
          <cell r="AB27">
            <v>2400</v>
          </cell>
          <cell r="AD27">
            <v>2400</v>
          </cell>
          <cell r="AE27">
            <v>3604</v>
          </cell>
        </row>
        <row r="28">
          <cell r="J28">
            <v>4235</v>
          </cell>
          <cell r="L28">
            <v>2117.5</v>
          </cell>
          <cell r="N28">
            <v>2117.5</v>
          </cell>
          <cell r="Q28">
            <v>1022</v>
          </cell>
          <cell r="X28">
            <v>4235</v>
          </cell>
          <cell r="Z28">
            <v>2117.5</v>
          </cell>
          <cell r="AB28">
            <v>2117.5</v>
          </cell>
          <cell r="AD28">
            <v>1022</v>
          </cell>
        </row>
        <row r="29">
          <cell r="I29">
            <v>5880</v>
          </cell>
          <cell r="W29">
            <v>5880</v>
          </cell>
        </row>
        <row r="30">
          <cell r="L30">
            <v>821.09</v>
          </cell>
        </row>
        <row r="31">
          <cell r="G31">
            <v>423.5</v>
          </cell>
          <cell r="H31">
            <v>423.5</v>
          </cell>
          <cell r="I31">
            <v>423.5</v>
          </cell>
          <cell r="J31">
            <v>550</v>
          </cell>
          <cell r="K31">
            <v>550</v>
          </cell>
          <cell r="L31">
            <v>550</v>
          </cell>
          <cell r="M31">
            <v>550</v>
          </cell>
          <cell r="N31">
            <v>550</v>
          </cell>
          <cell r="R31">
            <v>1079.5</v>
          </cell>
          <cell r="U31">
            <v>423.5</v>
          </cell>
          <cell r="W31">
            <v>423.5</v>
          </cell>
          <cell r="X31">
            <v>550</v>
          </cell>
          <cell r="Y31">
            <v>550</v>
          </cell>
          <cell r="Z31">
            <v>550</v>
          </cell>
          <cell r="AA31">
            <v>550</v>
          </cell>
          <cell r="AB31">
            <v>550</v>
          </cell>
          <cell r="AE31">
            <v>1079.5</v>
          </cell>
        </row>
        <row r="32">
          <cell r="G32">
            <v>539</v>
          </cell>
          <cell r="H32">
            <v>539</v>
          </cell>
          <cell r="I32">
            <v>539</v>
          </cell>
          <cell r="J32">
            <v>700</v>
          </cell>
          <cell r="K32">
            <v>700</v>
          </cell>
          <cell r="L32">
            <v>700</v>
          </cell>
          <cell r="M32">
            <v>700</v>
          </cell>
          <cell r="N32">
            <v>700</v>
          </cell>
          <cell r="R32">
            <v>1283</v>
          </cell>
          <cell r="U32">
            <v>539</v>
          </cell>
          <cell r="W32">
            <v>539</v>
          </cell>
          <cell r="X32">
            <v>700</v>
          </cell>
          <cell r="Y32">
            <v>700</v>
          </cell>
          <cell r="Z32">
            <v>700</v>
          </cell>
          <cell r="AA32">
            <v>700</v>
          </cell>
          <cell r="AB32">
            <v>700</v>
          </cell>
          <cell r="AE32">
            <v>1283</v>
          </cell>
        </row>
        <row r="33">
          <cell r="L33">
            <v>10900</v>
          </cell>
          <cell r="Z33">
            <v>10900</v>
          </cell>
        </row>
        <row r="34">
          <cell r="R34">
            <v>5800</v>
          </cell>
          <cell r="AE34">
            <v>5800</v>
          </cell>
        </row>
        <row r="35">
          <cell r="R35">
            <v>3870</v>
          </cell>
          <cell r="AE35">
            <v>3870</v>
          </cell>
        </row>
        <row r="38">
          <cell r="I38">
            <v>3077</v>
          </cell>
          <cell r="J38">
            <v>1859</v>
          </cell>
          <cell r="K38">
            <v>1859</v>
          </cell>
          <cell r="L38">
            <v>1859</v>
          </cell>
          <cell r="M38">
            <v>1859</v>
          </cell>
          <cell r="N38">
            <v>1859</v>
          </cell>
          <cell r="P38">
            <v>1859</v>
          </cell>
          <cell r="Q38">
            <v>1859</v>
          </cell>
          <cell r="R38">
            <v>3718</v>
          </cell>
          <cell r="W38">
            <v>3077</v>
          </cell>
          <cell r="X38">
            <v>1859</v>
          </cell>
          <cell r="Y38">
            <v>1859</v>
          </cell>
          <cell r="Z38">
            <v>1859</v>
          </cell>
          <cell r="AA38">
            <v>1859</v>
          </cell>
          <cell r="AB38">
            <v>1859</v>
          </cell>
          <cell r="AC38">
            <v>1859</v>
          </cell>
          <cell r="AD38">
            <v>1859</v>
          </cell>
          <cell r="AE38">
            <v>3718</v>
          </cell>
        </row>
        <row r="39">
          <cell r="H39">
            <v>10000</v>
          </cell>
          <cell r="Q39">
            <v>8824</v>
          </cell>
          <cell r="R39">
            <v>5176</v>
          </cell>
          <cell r="V39">
            <v>10000</v>
          </cell>
          <cell r="AD39">
            <v>8824</v>
          </cell>
          <cell r="AE39">
            <v>5176</v>
          </cell>
        </row>
        <row r="40">
          <cell r="M40">
            <v>11500</v>
          </cell>
          <cell r="AA40">
            <v>11500</v>
          </cell>
        </row>
        <row r="41">
          <cell r="J41">
            <v>3870</v>
          </cell>
          <cell r="R41">
            <v>30</v>
          </cell>
          <cell r="X41">
            <v>3870</v>
          </cell>
        </row>
        <row r="43">
          <cell r="D43">
            <v>0</v>
          </cell>
          <cell r="L43">
            <v>6575.2</v>
          </cell>
          <cell r="M43">
            <v>3376</v>
          </cell>
          <cell r="R43">
            <v>48.8</v>
          </cell>
          <cell r="Z43">
            <v>6575.2</v>
          </cell>
          <cell r="AA43">
            <v>3376</v>
          </cell>
        </row>
        <row r="44">
          <cell r="D44">
            <v>0</v>
          </cell>
          <cell r="G44">
            <v>716.01</v>
          </cell>
          <cell r="H44">
            <v>898.85</v>
          </cell>
          <cell r="I44">
            <v>271.58</v>
          </cell>
          <cell r="J44">
            <v>1210.32</v>
          </cell>
          <cell r="K44">
            <v>1077.48</v>
          </cell>
          <cell r="L44">
            <v>1660.5</v>
          </cell>
          <cell r="N44">
            <v>752.75</v>
          </cell>
          <cell r="Q44">
            <v>410.93</v>
          </cell>
          <cell r="R44">
            <v>2501.58</v>
          </cell>
          <cell r="U44">
            <v>716.01</v>
          </cell>
          <cell r="W44">
            <v>271.58</v>
          </cell>
          <cell r="X44">
            <v>1210.32</v>
          </cell>
          <cell r="Y44">
            <v>1077.48</v>
          </cell>
          <cell r="Z44">
            <v>1660.5</v>
          </cell>
          <cell r="AB44">
            <v>752.76</v>
          </cell>
          <cell r="AD44">
            <v>410.92</v>
          </cell>
          <cell r="AE44">
            <v>2391.12</v>
          </cell>
        </row>
        <row r="45">
          <cell r="D45">
            <v>146282.94</v>
          </cell>
          <cell r="G45">
            <v>85932</v>
          </cell>
          <cell r="H45">
            <v>80388</v>
          </cell>
          <cell r="I45">
            <v>494.36</v>
          </cell>
          <cell r="J45">
            <v>108000</v>
          </cell>
          <cell r="K45">
            <v>111600</v>
          </cell>
          <cell r="N45">
            <v>-92600</v>
          </cell>
          <cell r="R45">
            <v>56185.64</v>
          </cell>
          <cell r="U45">
            <v>85932</v>
          </cell>
          <cell r="W45">
            <v>56680</v>
          </cell>
          <cell r="X45">
            <v>108000</v>
          </cell>
          <cell r="Y45">
            <v>111600</v>
          </cell>
          <cell r="AB45">
            <v>-92600</v>
          </cell>
          <cell r="AD45">
            <v>90097.3</v>
          </cell>
          <cell r="AE45">
            <v>38602.699999999997</v>
          </cell>
        </row>
        <row r="63">
          <cell r="H63">
            <v>1990.56</v>
          </cell>
          <cell r="L63">
            <v>1951.38</v>
          </cell>
          <cell r="M63">
            <v>1500</v>
          </cell>
          <cell r="P63">
            <v>4729.2299999999996</v>
          </cell>
          <cell r="Q63">
            <v>3807.02</v>
          </cell>
          <cell r="R63">
            <v>521.80999999999995</v>
          </cell>
          <cell r="V63">
            <v>1990.56</v>
          </cell>
          <cell r="Z63">
            <v>1951.38</v>
          </cell>
          <cell r="AA63">
            <v>1500</v>
          </cell>
          <cell r="AC63">
            <v>4729.2299999999996</v>
          </cell>
          <cell r="AD63">
            <v>3807.02</v>
          </cell>
        </row>
        <row r="65">
          <cell r="D65">
            <v>0</v>
          </cell>
          <cell r="G65">
            <v>201850</v>
          </cell>
          <cell r="I65">
            <v>252119</v>
          </cell>
          <cell r="L65">
            <v>252116</v>
          </cell>
          <cell r="N65">
            <v>-195079.36</v>
          </cell>
          <cell r="P65">
            <v>49</v>
          </cell>
          <cell r="R65">
            <v>108</v>
          </cell>
          <cell r="W65">
            <v>252119</v>
          </cell>
          <cell r="Z65">
            <v>252116</v>
          </cell>
          <cell r="AC65">
            <v>49</v>
          </cell>
        </row>
        <row r="66">
          <cell r="I66">
            <v>825</v>
          </cell>
          <cell r="L66">
            <v>412.5</v>
          </cell>
          <cell r="P66">
            <v>412.5</v>
          </cell>
          <cell r="W66">
            <v>825</v>
          </cell>
          <cell r="Z66">
            <v>412.5</v>
          </cell>
          <cell r="AC66">
            <v>412.5</v>
          </cell>
        </row>
        <row r="68">
          <cell r="D68">
            <v>0</v>
          </cell>
          <cell r="J68">
            <v>20000</v>
          </cell>
          <cell r="X68">
            <v>20000</v>
          </cell>
        </row>
        <row r="73">
          <cell r="J73">
            <v>9570</v>
          </cell>
          <cell r="X73">
            <v>9570</v>
          </cell>
        </row>
        <row r="83">
          <cell r="G83">
            <v>3465</v>
          </cell>
          <cell r="H83">
            <v>3465</v>
          </cell>
          <cell r="J83">
            <v>4500</v>
          </cell>
          <cell r="K83">
            <v>4500</v>
          </cell>
          <cell r="L83">
            <v>4500</v>
          </cell>
          <cell r="M83">
            <v>4500</v>
          </cell>
          <cell r="N83">
            <v>4500</v>
          </cell>
          <cell r="Q83">
            <v>4500</v>
          </cell>
          <cell r="R83">
            <v>7670</v>
          </cell>
          <cell r="U83">
            <v>3465</v>
          </cell>
          <cell r="X83">
            <v>4500</v>
          </cell>
          <cell r="Y83">
            <v>4500</v>
          </cell>
          <cell r="Z83">
            <v>4500</v>
          </cell>
          <cell r="AA83">
            <v>4500</v>
          </cell>
          <cell r="AB83">
            <v>4500</v>
          </cell>
          <cell r="AD83">
            <v>4500</v>
          </cell>
          <cell r="AE83">
            <v>7670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</sheetNames>
    <sheetDataSet>
      <sheetData sheetId="0">
        <row r="6">
          <cell r="G6">
            <v>9007678.4199999999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 лиц счет (2)"/>
      <sheetName val="внебюджет"/>
      <sheetName val="21 лиц счет "/>
      <sheetName val="Лист1"/>
    </sheetNames>
    <sheetDataSet>
      <sheetData sheetId="0" refreshError="1"/>
      <sheetData sheetId="1" refreshError="1">
        <row r="58">
          <cell r="S58">
            <v>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7"/>
  <sheetViews>
    <sheetView tabSelected="1" topLeftCell="C67" workbookViewId="0">
      <selection activeCell="AI92" sqref="AI92"/>
    </sheetView>
  </sheetViews>
  <sheetFormatPr defaultColWidth="9.21875" defaultRowHeight="15.6" customHeight="1" outlineLevelRow="2" outlineLevelCol="1" x14ac:dyDescent="0.3"/>
  <cols>
    <col min="1" max="2" width="9.21875" style="1" hidden="1" customWidth="1"/>
    <col min="3" max="3" width="9.21875" style="2" customWidth="1"/>
    <col min="4" max="4" width="31.109375" style="3" customWidth="1"/>
    <col min="5" max="5" width="9.21875" style="4" customWidth="1"/>
    <col min="6" max="6" width="15.6640625" style="1" customWidth="1"/>
    <col min="7" max="7" width="18.109375" style="8" customWidth="1"/>
    <col min="8" max="8" width="19.21875" style="8" hidden="1" customWidth="1" outlineLevel="1"/>
    <col min="9" max="9" width="22.21875" style="8" hidden="1" customWidth="1" outlineLevel="1"/>
    <col min="10" max="10" width="21.88671875" style="8" hidden="1" customWidth="1" outlineLevel="1"/>
    <col min="11" max="12" width="21.109375" style="8" hidden="1" customWidth="1" outlineLevel="1"/>
    <col min="13" max="13" width="23.5546875" style="8" hidden="1" customWidth="1" outlineLevel="1"/>
    <col min="14" max="14" width="23.6640625" style="8" hidden="1" customWidth="1" outlineLevel="1"/>
    <col min="15" max="15" width="21.21875" style="8" hidden="1" customWidth="1" outlineLevel="1"/>
    <col min="16" max="16" width="22" style="8" hidden="1" customWidth="1" outlineLevel="1"/>
    <col min="17" max="17" width="0.33203125" style="8" hidden="1" customWidth="1" outlineLevel="1"/>
    <col min="18" max="18" width="22.21875" style="8" hidden="1" customWidth="1" outlineLevel="1"/>
    <col min="19" max="19" width="24" style="8" hidden="1" customWidth="1" outlineLevel="1"/>
    <col min="20" max="20" width="22.44140625" style="8" hidden="1" customWidth="1" outlineLevel="1"/>
    <col min="21" max="21" width="16.88671875" style="8" customWidth="1" collapsed="1"/>
    <col min="22" max="22" width="21.21875" style="1" hidden="1" customWidth="1" outlineLevel="1"/>
    <col min="23" max="23" width="22.88671875" style="1" hidden="1" customWidth="1" outlineLevel="1"/>
    <col min="24" max="24" width="22.77734375" style="1" hidden="1" customWidth="1" outlineLevel="1"/>
    <col min="25" max="25" width="23.88671875" style="1" hidden="1" customWidth="1" outlineLevel="1"/>
    <col min="26" max="26" width="23.6640625" style="1" hidden="1" customWidth="1" outlineLevel="1"/>
    <col min="27" max="27" width="24.109375" style="1" hidden="1" customWidth="1" outlineLevel="1"/>
    <col min="28" max="28" width="23.44140625" style="1" hidden="1" customWidth="1" outlineLevel="1"/>
    <col min="29" max="29" width="19.77734375" style="1" hidden="1" customWidth="1" outlineLevel="1"/>
    <col min="30" max="30" width="21.5546875" style="1" hidden="1" customWidth="1" outlineLevel="1"/>
    <col min="31" max="31" width="22" style="1" hidden="1" customWidth="1" outlineLevel="1"/>
    <col min="32" max="32" width="22.44140625" style="1" hidden="1" customWidth="1" outlineLevel="1"/>
    <col min="33" max="33" width="22" style="1" hidden="1" customWidth="1" outlineLevel="1"/>
    <col min="34" max="34" width="15.109375" style="1" customWidth="1" collapsed="1"/>
    <col min="35" max="35" width="24.5546875" style="5" customWidth="1"/>
    <col min="36" max="36" width="28.88671875" style="1" customWidth="1"/>
    <col min="37" max="37" width="50.109375" style="1" customWidth="1"/>
    <col min="38" max="41" width="9.21875" style="1" customWidth="1"/>
    <col min="42" max="42" width="42.33203125" style="1" customWidth="1"/>
    <col min="43" max="43" width="60.109375" style="1" customWidth="1"/>
    <col min="44" max="50" width="9.21875" style="1" customWidth="1"/>
    <col min="51" max="256" width="9.21875" style="1"/>
    <col min="257" max="258" width="0" style="1" hidden="1" customWidth="1"/>
    <col min="259" max="259" width="9.21875" style="1" customWidth="1"/>
    <col min="260" max="260" width="31.109375" style="1" customWidth="1"/>
    <col min="261" max="261" width="9.21875" style="1" customWidth="1"/>
    <col min="262" max="262" width="19.109375" style="1" customWidth="1"/>
    <col min="263" max="263" width="23.5546875" style="1" customWidth="1"/>
    <col min="264" max="276" width="0" style="1" hidden="1" customWidth="1"/>
    <col min="277" max="277" width="23.5546875" style="1" customWidth="1"/>
    <col min="278" max="289" width="0" style="1" hidden="1" customWidth="1"/>
    <col min="290" max="290" width="23.6640625" style="1" customWidth="1"/>
    <col min="291" max="291" width="24.5546875" style="1" customWidth="1"/>
    <col min="292" max="292" width="28.88671875" style="1" customWidth="1"/>
    <col min="293" max="293" width="50.109375" style="1" customWidth="1"/>
    <col min="294" max="297" width="9.21875" style="1" customWidth="1"/>
    <col min="298" max="298" width="42.33203125" style="1" customWidth="1"/>
    <col min="299" max="299" width="60.109375" style="1" customWidth="1"/>
    <col min="300" max="306" width="9.21875" style="1" customWidth="1"/>
    <col min="307" max="512" width="9.21875" style="1"/>
    <col min="513" max="514" width="0" style="1" hidden="1" customWidth="1"/>
    <col min="515" max="515" width="9.21875" style="1" customWidth="1"/>
    <col min="516" max="516" width="31.109375" style="1" customWidth="1"/>
    <col min="517" max="517" width="9.21875" style="1" customWidth="1"/>
    <col min="518" max="518" width="19.109375" style="1" customWidth="1"/>
    <col min="519" max="519" width="23.5546875" style="1" customWidth="1"/>
    <col min="520" max="532" width="0" style="1" hidden="1" customWidth="1"/>
    <col min="533" max="533" width="23.5546875" style="1" customWidth="1"/>
    <col min="534" max="545" width="0" style="1" hidden="1" customWidth="1"/>
    <col min="546" max="546" width="23.6640625" style="1" customWidth="1"/>
    <col min="547" max="547" width="24.5546875" style="1" customWidth="1"/>
    <col min="548" max="548" width="28.88671875" style="1" customWidth="1"/>
    <col min="549" max="549" width="50.109375" style="1" customWidth="1"/>
    <col min="550" max="553" width="9.21875" style="1" customWidth="1"/>
    <col min="554" max="554" width="42.33203125" style="1" customWidth="1"/>
    <col min="555" max="555" width="60.109375" style="1" customWidth="1"/>
    <col min="556" max="562" width="9.21875" style="1" customWidth="1"/>
    <col min="563" max="768" width="9.21875" style="1"/>
    <col min="769" max="770" width="0" style="1" hidden="1" customWidth="1"/>
    <col min="771" max="771" width="9.21875" style="1" customWidth="1"/>
    <col min="772" max="772" width="31.109375" style="1" customWidth="1"/>
    <col min="773" max="773" width="9.21875" style="1" customWidth="1"/>
    <col min="774" max="774" width="19.109375" style="1" customWidth="1"/>
    <col min="775" max="775" width="23.5546875" style="1" customWidth="1"/>
    <col min="776" max="788" width="0" style="1" hidden="1" customWidth="1"/>
    <col min="789" max="789" width="23.5546875" style="1" customWidth="1"/>
    <col min="790" max="801" width="0" style="1" hidden="1" customWidth="1"/>
    <col min="802" max="802" width="23.6640625" style="1" customWidth="1"/>
    <col min="803" max="803" width="24.5546875" style="1" customWidth="1"/>
    <col min="804" max="804" width="28.88671875" style="1" customWidth="1"/>
    <col min="805" max="805" width="50.109375" style="1" customWidth="1"/>
    <col min="806" max="809" width="9.21875" style="1" customWidth="1"/>
    <col min="810" max="810" width="42.33203125" style="1" customWidth="1"/>
    <col min="811" max="811" width="60.109375" style="1" customWidth="1"/>
    <col min="812" max="818" width="9.21875" style="1" customWidth="1"/>
    <col min="819" max="1024" width="9.21875" style="1"/>
    <col min="1025" max="1026" width="0" style="1" hidden="1" customWidth="1"/>
    <col min="1027" max="1027" width="9.21875" style="1" customWidth="1"/>
    <col min="1028" max="1028" width="31.109375" style="1" customWidth="1"/>
    <col min="1029" max="1029" width="9.21875" style="1" customWidth="1"/>
    <col min="1030" max="1030" width="19.109375" style="1" customWidth="1"/>
    <col min="1031" max="1031" width="23.5546875" style="1" customWidth="1"/>
    <col min="1032" max="1044" width="0" style="1" hidden="1" customWidth="1"/>
    <col min="1045" max="1045" width="23.5546875" style="1" customWidth="1"/>
    <col min="1046" max="1057" width="0" style="1" hidden="1" customWidth="1"/>
    <col min="1058" max="1058" width="23.6640625" style="1" customWidth="1"/>
    <col min="1059" max="1059" width="24.5546875" style="1" customWidth="1"/>
    <col min="1060" max="1060" width="28.88671875" style="1" customWidth="1"/>
    <col min="1061" max="1061" width="50.109375" style="1" customWidth="1"/>
    <col min="1062" max="1065" width="9.21875" style="1" customWidth="1"/>
    <col min="1066" max="1066" width="42.33203125" style="1" customWidth="1"/>
    <col min="1067" max="1067" width="60.109375" style="1" customWidth="1"/>
    <col min="1068" max="1074" width="9.21875" style="1" customWidth="1"/>
    <col min="1075" max="1280" width="9.21875" style="1"/>
    <col min="1281" max="1282" width="0" style="1" hidden="1" customWidth="1"/>
    <col min="1283" max="1283" width="9.21875" style="1" customWidth="1"/>
    <col min="1284" max="1284" width="31.109375" style="1" customWidth="1"/>
    <col min="1285" max="1285" width="9.21875" style="1" customWidth="1"/>
    <col min="1286" max="1286" width="19.109375" style="1" customWidth="1"/>
    <col min="1287" max="1287" width="23.5546875" style="1" customWidth="1"/>
    <col min="1288" max="1300" width="0" style="1" hidden="1" customWidth="1"/>
    <col min="1301" max="1301" width="23.5546875" style="1" customWidth="1"/>
    <col min="1302" max="1313" width="0" style="1" hidden="1" customWidth="1"/>
    <col min="1314" max="1314" width="23.6640625" style="1" customWidth="1"/>
    <col min="1315" max="1315" width="24.5546875" style="1" customWidth="1"/>
    <col min="1316" max="1316" width="28.88671875" style="1" customWidth="1"/>
    <col min="1317" max="1317" width="50.109375" style="1" customWidth="1"/>
    <col min="1318" max="1321" width="9.21875" style="1" customWidth="1"/>
    <col min="1322" max="1322" width="42.33203125" style="1" customWidth="1"/>
    <col min="1323" max="1323" width="60.109375" style="1" customWidth="1"/>
    <col min="1324" max="1330" width="9.21875" style="1" customWidth="1"/>
    <col min="1331" max="1536" width="9.21875" style="1"/>
    <col min="1537" max="1538" width="0" style="1" hidden="1" customWidth="1"/>
    <col min="1539" max="1539" width="9.21875" style="1" customWidth="1"/>
    <col min="1540" max="1540" width="31.109375" style="1" customWidth="1"/>
    <col min="1541" max="1541" width="9.21875" style="1" customWidth="1"/>
    <col min="1542" max="1542" width="19.109375" style="1" customWidth="1"/>
    <col min="1543" max="1543" width="23.5546875" style="1" customWidth="1"/>
    <col min="1544" max="1556" width="0" style="1" hidden="1" customWidth="1"/>
    <col min="1557" max="1557" width="23.5546875" style="1" customWidth="1"/>
    <col min="1558" max="1569" width="0" style="1" hidden="1" customWidth="1"/>
    <col min="1570" max="1570" width="23.6640625" style="1" customWidth="1"/>
    <col min="1571" max="1571" width="24.5546875" style="1" customWidth="1"/>
    <col min="1572" max="1572" width="28.88671875" style="1" customWidth="1"/>
    <col min="1573" max="1573" width="50.109375" style="1" customWidth="1"/>
    <col min="1574" max="1577" width="9.21875" style="1" customWidth="1"/>
    <col min="1578" max="1578" width="42.33203125" style="1" customWidth="1"/>
    <col min="1579" max="1579" width="60.109375" style="1" customWidth="1"/>
    <col min="1580" max="1586" width="9.21875" style="1" customWidth="1"/>
    <col min="1587" max="1792" width="9.21875" style="1"/>
    <col min="1793" max="1794" width="0" style="1" hidden="1" customWidth="1"/>
    <col min="1795" max="1795" width="9.21875" style="1" customWidth="1"/>
    <col min="1796" max="1796" width="31.109375" style="1" customWidth="1"/>
    <col min="1797" max="1797" width="9.21875" style="1" customWidth="1"/>
    <col min="1798" max="1798" width="19.109375" style="1" customWidth="1"/>
    <col min="1799" max="1799" width="23.5546875" style="1" customWidth="1"/>
    <col min="1800" max="1812" width="0" style="1" hidden="1" customWidth="1"/>
    <col min="1813" max="1813" width="23.5546875" style="1" customWidth="1"/>
    <col min="1814" max="1825" width="0" style="1" hidden="1" customWidth="1"/>
    <col min="1826" max="1826" width="23.6640625" style="1" customWidth="1"/>
    <col min="1827" max="1827" width="24.5546875" style="1" customWidth="1"/>
    <col min="1828" max="1828" width="28.88671875" style="1" customWidth="1"/>
    <col min="1829" max="1829" width="50.109375" style="1" customWidth="1"/>
    <col min="1830" max="1833" width="9.21875" style="1" customWidth="1"/>
    <col min="1834" max="1834" width="42.33203125" style="1" customWidth="1"/>
    <col min="1835" max="1835" width="60.109375" style="1" customWidth="1"/>
    <col min="1836" max="1842" width="9.21875" style="1" customWidth="1"/>
    <col min="1843" max="2048" width="9.21875" style="1"/>
    <col min="2049" max="2050" width="0" style="1" hidden="1" customWidth="1"/>
    <col min="2051" max="2051" width="9.21875" style="1" customWidth="1"/>
    <col min="2052" max="2052" width="31.109375" style="1" customWidth="1"/>
    <col min="2053" max="2053" width="9.21875" style="1" customWidth="1"/>
    <col min="2054" max="2054" width="19.109375" style="1" customWidth="1"/>
    <col min="2055" max="2055" width="23.5546875" style="1" customWidth="1"/>
    <col min="2056" max="2068" width="0" style="1" hidden="1" customWidth="1"/>
    <col min="2069" max="2069" width="23.5546875" style="1" customWidth="1"/>
    <col min="2070" max="2081" width="0" style="1" hidden="1" customWidth="1"/>
    <col min="2082" max="2082" width="23.6640625" style="1" customWidth="1"/>
    <col min="2083" max="2083" width="24.5546875" style="1" customWidth="1"/>
    <col min="2084" max="2084" width="28.88671875" style="1" customWidth="1"/>
    <col min="2085" max="2085" width="50.109375" style="1" customWidth="1"/>
    <col min="2086" max="2089" width="9.21875" style="1" customWidth="1"/>
    <col min="2090" max="2090" width="42.33203125" style="1" customWidth="1"/>
    <col min="2091" max="2091" width="60.109375" style="1" customWidth="1"/>
    <col min="2092" max="2098" width="9.21875" style="1" customWidth="1"/>
    <col min="2099" max="2304" width="9.21875" style="1"/>
    <col min="2305" max="2306" width="0" style="1" hidden="1" customWidth="1"/>
    <col min="2307" max="2307" width="9.21875" style="1" customWidth="1"/>
    <col min="2308" max="2308" width="31.109375" style="1" customWidth="1"/>
    <col min="2309" max="2309" width="9.21875" style="1" customWidth="1"/>
    <col min="2310" max="2310" width="19.109375" style="1" customWidth="1"/>
    <col min="2311" max="2311" width="23.5546875" style="1" customWidth="1"/>
    <col min="2312" max="2324" width="0" style="1" hidden="1" customWidth="1"/>
    <col min="2325" max="2325" width="23.5546875" style="1" customWidth="1"/>
    <col min="2326" max="2337" width="0" style="1" hidden="1" customWidth="1"/>
    <col min="2338" max="2338" width="23.6640625" style="1" customWidth="1"/>
    <col min="2339" max="2339" width="24.5546875" style="1" customWidth="1"/>
    <col min="2340" max="2340" width="28.88671875" style="1" customWidth="1"/>
    <col min="2341" max="2341" width="50.109375" style="1" customWidth="1"/>
    <col min="2342" max="2345" width="9.21875" style="1" customWidth="1"/>
    <col min="2346" max="2346" width="42.33203125" style="1" customWidth="1"/>
    <col min="2347" max="2347" width="60.109375" style="1" customWidth="1"/>
    <col min="2348" max="2354" width="9.21875" style="1" customWidth="1"/>
    <col min="2355" max="2560" width="9.21875" style="1"/>
    <col min="2561" max="2562" width="0" style="1" hidden="1" customWidth="1"/>
    <col min="2563" max="2563" width="9.21875" style="1" customWidth="1"/>
    <col min="2564" max="2564" width="31.109375" style="1" customWidth="1"/>
    <col min="2565" max="2565" width="9.21875" style="1" customWidth="1"/>
    <col min="2566" max="2566" width="19.109375" style="1" customWidth="1"/>
    <col min="2567" max="2567" width="23.5546875" style="1" customWidth="1"/>
    <col min="2568" max="2580" width="0" style="1" hidden="1" customWidth="1"/>
    <col min="2581" max="2581" width="23.5546875" style="1" customWidth="1"/>
    <col min="2582" max="2593" width="0" style="1" hidden="1" customWidth="1"/>
    <col min="2594" max="2594" width="23.6640625" style="1" customWidth="1"/>
    <col min="2595" max="2595" width="24.5546875" style="1" customWidth="1"/>
    <col min="2596" max="2596" width="28.88671875" style="1" customWidth="1"/>
    <col min="2597" max="2597" width="50.109375" style="1" customWidth="1"/>
    <col min="2598" max="2601" width="9.21875" style="1" customWidth="1"/>
    <col min="2602" max="2602" width="42.33203125" style="1" customWidth="1"/>
    <col min="2603" max="2603" width="60.109375" style="1" customWidth="1"/>
    <col min="2604" max="2610" width="9.21875" style="1" customWidth="1"/>
    <col min="2611" max="2816" width="9.21875" style="1"/>
    <col min="2817" max="2818" width="0" style="1" hidden="1" customWidth="1"/>
    <col min="2819" max="2819" width="9.21875" style="1" customWidth="1"/>
    <col min="2820" max="2820" width="31.109375" style="1" customWidth="1"/>
    <col min="2821" max="2821" width="9.21875" style="1" customWidth="1"/>
    <col min="2822" max="2822" width="19.109375" style="1" customWidth="1"/>
    <col min="2823" max="2823" width="23.5546875" style="1" customWidth="1"/>
    <col min="2824" max="2836" width="0" style="1" hidden="1" customWidth="1"/>
    <col min="2837" max="2837" width="23.5546875" style="1" customWidth="1"/>
    <col min="2838" max="2849" width="0" style="1" hidden="1" customWidth="1"/>
    <col min="2850" max="2850" width="23.6640625" style="1" customWidth="1"/>
    <col min="2851" max="2851" width="24.5546875" style="1" customWidth="1"/>
    <col min="2852" max="2852" width="28.88671875" style="1" customWidth="1"/>
    <col min="2853" max="2853" width="50.109375" style="1" customWidth="1"/>
    <col min="2854" max="2857" width="9.21875" style="1" customWidth="1"/>
    <col min="2858" max="2858" width="42.33203125" style="1" customWidth="1"/>
    <col min="2859" max="2859" width="60.109375" style="1" customWidth="1"/>
    <col min="2860" max="2866" width="9.21875" style="1" customWidth="1"/>
    <col min="2867" max="3072" width="9.21875" style="1"/>
    <col min="3073" max="3074" width="0" style="1" hidden="1" customWidth="1"/>
    <col min="3075" max="3075" width="9.21875" style="1" customWidth="1"/>
    <col min="3076" max="3076" width="31.109375" style="1" customWidth="1"/>
    <col min="3077" max="3077" width="9.21875" style="1" customWidth="1"/>
    <col min="3078" max="3078" width="19.109375" style="1" customWidth="1"/>
    <col min="3079" max="3079" width="23.5546875" style="1" customWidth="1"/>
    <col min="3080" max="3092" width="0" style="1" hidden="1" customWidth="1"/>
    <col min="3093" max="3093" width="23.5546875" style="1" customWidth="1"/>
    <col min="3094" max="3105" width="0" style="1" hidden="1" customWidth="1"/>
    <col min="3106" max="3106" width="23.6640625" style="1" customWidth="1"/>
    <col min="3107" max="3107" width="24.5546875" style="1" customWidth="1"/>
    <col min="3108" max="3108" width="28.88671875" style="1" customWidth="1"/>
    <col min="3109" max="3109" width="50.109375" style="1" customWidth="1"/>
    <col min="3110" max="3113" width="9.21875" style="1" customWidth="1"/>
    <col min="3114" max="3114" width="42.33203125" style="1" customWidth="1"/>
    <col min="3115" max="3115" width="60.109375" style="1" customWidth="1"/>
    <col min="3116" max="3122" width="9.21875" style="1" customWidth="1"/>
    <col min="3123" max="3328" width="9.21875" style="1"/>
    <col min="3329" max="3330" width="0" style="1" hidden="1" customWidth="1"/>
    <col min="3331" max="3331" width="9.21875" style="1" customWidth="1"/>
    <col min="3332" max="3332" width="31.109375" style="1" customWidth="1"/>
    <col min="3333" max="3333" width="9.21875" style="1" customWidth="1"/>
    <col min="3334" max="3334" width="19.109375" style="1" customWidth="1"/>
    <col min="3335" max="3335" width="23.5546875" style="1" customWidth="1"/>
    <col min="3336" max="3348" width="0" style="1" hidden="1" customWidth="1"/>
    <col min="3349" max="3349" width="23.5546875" style="1" customWidth="1"/>
    <col min="3350" max="3361" width="0" style="1" hidden="1" customWidth="1"/>
    <col min="3362" max="3362" width="23.6640625" style="1" customWidth="1"/>
    <col min="3363" max="3363" width="24.5546875" style="1" customWidth="1"/>
    <col min="3364" max="3364" width="28.88671875" style="1" customWidth="1"/>
    <col min="3365" max="3365" width="50.109375" style="1" customWidth="1"/>
    <col min="3366" max="3369" width="9.21875" style="1" customWidth="1"/>
    <col min="3370" max="3370" width="42.33203125" style="1" customWidth="1"/>
    <col min="3371" max="3371" width="60.109375" style="1" customWidth="1"/>
    <col min="3372" max="3378" width="9.21875" style="1" customWidth="1"/>
    <col min="3379" max="3584" width="9.21875" style="1"/>
    <col min="3585" max="3586" width="0" style="1" hidden="1" customWidth="1"/>
    <col min="3587" max="3587" width="9.21875" style="1" customWidth="1"/>
    <col min="3588" max="3588" width="31.109375" style="1" customWidth="1"/>
    <col min="3589" max="3589" width="9.21875" style="1" customWidth="1"/>
    <col min="3590" max="3590" width="19.109375" style="1" customWidth="1"/>
    <col min="3591" max="3591" width="23.5546875" style="1" customWidth="1"/>
    <col min="3592" max="3604" width="0" style="1" hidden="1" customWidth="1"/>
    <col min="3605" max="3605" width="23.5546875" style="1" customWidth="1"/>
    <col min="3606" max="3617" width="0" style="1" hidden="1" customWidth="1"/>
    <col min="3618" max="3618" width="23.6640625" style="1" customWidth="1"/>
    <col min="3619" max="3619" width="24.5546875" style="1" customWidth="1"/>
    <col min="3620" max="3620" width="28.88671875" style="1" customWidth="1"/>
    <col min="3621" max="3621" width="50.109375" style="1" customWidth="1"/>
    <col min="3622" max="3625" width="9.21875" style="1" customWidth="1"/>
    <col min="3626" max="3626" width="42.33203125" style="1" customWidth="1"/>
    <col min="3627" max="3627" width="60.109375" style="1" customWidth="1"/>
    <col min="3628" max="3634" width="9.21875" style="1" customWidth="1"/>
    <col min="3635" max="3840" width="9.21875" style="1"/>
    <col min="3841" max="3842" width="0" style="1" hidden="1" customWidth="1"/>
    <col min="3843" max="3843" width="9.21875" style="1" customWidth="1"/>
    <col min="3844" max="3844" width="31.109375" style="1" customWidth="1"/>
    <col min="3845" max="3845" width="9.21875" style="1" customWidth="1"/>
    <col min="3846" max="3846" width="19.109375" style="1" customWidth="1"/>
    <col min="3847" max="3847" width="23.5546875" style="1" customWidth="1"/>
    <col min="3848" max="3860" width="0" style="1" hidden="1" customWidth="1"/>
    <col min="3861" max="3861" width="23.5546875" style="1" customWidth="1"/>
    <col min="3862" max="3873" width="0" style="1" hidden="1" customWidth="1"/>
    <col min="3874" max="3874" width="23.6640625" style="1" customWidth="1"/>
    <col min="3875" max="3875" width="24.5546875" style="1" customWidth="1"/>
    <col min="3876" max="3876" width="28.88671875" style="1" customWidth="1"/>
    <col min="3877" max="3877" width="50.109375" style="1" customWidth="1"/>
    <col min="3878" max="3881" width="9.21875" style="1" customWidth="1"/>
    <col min="3882" max="3882" width="42.33203125" style="1" customWidth="1"/>
    <col min="3883" max="3883" width="60.109375" style="1" customWidth="1"/>
    <col min="3884" max="3890" width="9.21875" style="1" customWidth="1"/>
    <col min="3891" max="4096" width="9.21875" style="1"/>
    <col min="4097" max="4098" width="0" style="1" hidden="1" customWidth="1"/>
    <col min="4099" max="4099" width="9.21875" style="1" customWidth="1"/>
    <col min="4100" max="4100" width="31.109375" style="1" customWidth="1"/>
    <col min="4101" max="4101" width="9.21875" style="1" customWidth="1"/>
    <col min="4102" max="4102" width="19.109375" style="1" customWidth="1"/>
    <col min="4103" max="4103" width="23.5546875" style="1" customWidth="1"/>
    <col min="4104" max="4116" width="0" style="1" hidden="1" customWidth="1"/>
    <col min="4117" max="4117" width="23.5546875" style="1" customWidth="1"/>
    <col min="4118" max="4129" width="0" style="1" hidden="1" customWidth="1"/>
    <col min="4130" max="4130" width="23.6640625" style="1" customWidth="1"/>
    <col min="4131" max="4131" width="24.5546875" style="1" customWidth="1"/>
    <col min="4132" max="4132" width="28.88671875" style="1" customWidth="1"/>
    <col min="4133" max="4133" width="50.109375" style="1" customWidth="1"/>
    <col min="4134" max="4137" width="9.21875" style="1" customWidth="1"/>
    <col min="4138" max="4138" width="42.33203125" style="1" customWidth="1"/>
    <col min="4139" max="4139" width="60.109375" style="1" customWidth="1"/>
    <col min="4140" max="4146" width="9.21875" style="1" customWidth="1"/>
    <col min="4147" max="4352" width="9.21875" style="1"/>
    <col min="4353" max="4354" width="0" style="1" hidden="1" customWidth="1"/>
    <col min="4355" max="4355" width="9.21875" style="1" customWidth="1"/>
    <col min="4356" max="4356" width="31.109375" style="1" customWidth="1"/>
    <col min="4357" max="4357" width="9.21875" style="1" customWidth="1"/>
    <col min="4358" max="4358" width="19.109375" style="1" customWidth="1"/>
    <col min="4359" max="4359" width="23.5546875" style="1" customWidth="1"/>
    <col min="4360" max="4372" width="0" style="1" hidden="1" customWidth="1"/>
    <col min="4373" max="4373" width="23.5546875" style="1" customWidth="1"/>
    <col min="4374" max="4385" width="0" style="1" hidden="1" customWidth="1"/>
    <col min="4386" max="4386" width="23.6640625" style="1" customWidth="1"/>
    <col min="4387" max="4387" width="24.5546875" style="1" customWidth="1"/>
    <col min="4388" max="4388" width="28.88671875" style="1" customWidth="1"/>
    <col min="4389" max="4389" width="50.109375" style="1" customWidth="1"/>
    <col min="4390" max="4393" width="9.21875" style="1" customWidth="1"/>
    <col min="4394" max="4394" width="42.33203125" style="1" customWidth="1"/>
    <col min="4395" max="4395" width="60.109375" style="1" customWidth="1"/>
    <col min="4396" max="4402" width="9.21875" style="1" customWidth="1"/>
    <col min="4403" max="4608" width="9.21875" style="1"/>
    <col min="4609" max="4610" width="0" style="1" hidden="1" customWidth="1"/>
    <col min="4611" max="4611" width="9.21875" style="1" customWidth="1"/>
    <col min="4612" max="4612" width="31.109375" style="1" customWidth="1"/>
    <col min="4613" max="4613" width="9.21875" style="1" customWidth="1"/>
    <col min="4614" max="4614" width="19.109375" style="1" customWidth="1"/>
    <col min="4615" max="4615" width="23.5546875" style="1" customWidth="1"/>
    <col min="4616" max="4628" width="0" style="1" hidden="1" customWidth="1"/>
    <col min="4629" max="4629" width="23.5546875" style="1" customWidth="1"/>
    <col min="4630" max="4641" width="0" style="1" hidden="1" customWidth="1"/>
    <col min="4642" max="4642" width="23.6640625" style="1" customWidth="1"/>
    <col min="4643" max="4643" width="24.5546875" style="1" customWidth="1"/>
    <col min="4644" max="4644" width="28.88671875" style="1" customWidth="1"/>
    <col min="4645" max="4645" width="50.109375" style="1" customWidth="1"/>
    <col min="4646" max="4649" width="9.21875" style="1" customWidth="1"/>
    <col min="4650" max="4650" width="42.33203125" style="1" customWidth="1"/>
    <col min="4651" max="4651" width="60.109375" style="1" customWidth="1"/>
    <col min="4652" max="4658" width="9.21875" style="1" customWidth="1"/>
    <col min="4659" max="4864" width="9.21875" style="1"/>
    <col min="4865" max="4866" width="0" style="1" hidden="1" customWidth="1"/>
    <col min="4867" max="4867" width="9.21875" style="1" customWidth="1"/>
    <col min="4868" max="4868" width="31.109375" style="1" customWidth="1"/>
    <col min="4869" max="4869" width="9.21875" style="1" customWidth="1"/>
    <col min="4870" max="4870" width="19.109375" style="1" customWidth="1"/>
    <col min="4871" max="4871" width="23.5546875" style="1" customWidth="1"/>
    <col min="4872" max="4884" width="0" style="1" hidden="1" customWidth="1"/>
    <col min="4885" max="4885" width="23.5546875" style="1" customWidth="1"/>
    <col min="4886" max="4897" width="0" style="1" hidden="1" customWidth="1"/>
    <col min="4898" max="4898" width="23.6640625" style="1" customWidth="1"/>
    <col min="4899" max="4899" width="24.5546875" style="1" customWidth="1"/>
    <col min="4900" max="4900" width="28.88671875" style="1" customWidth="1"/>
    <col min="4901" max="4901" width="50.109375" style="1" customWidth="1"/>
    <col min="4902" max="4905" width="9.21875" style="1" customWidth="1"/>
    <col min="4906" max="4906" width="42.33203125" style="1" customWidth="1"/>
    <col min="4907" max="4907" width="60.109375" style="1" customWidth="1"/>
    <col min="4908" max="4914" width="9.21875" style="1" customWidth="1"/>
    <col min="4915" max="5120" width="9.21875" style="1"/>
    <col min="5121" max="5122" width="0" style="1" hidden="1" customWidth="1"/>
    <col min="5123" max="5123" width="9.21875" style="1" customWidth="1"/>
    <col min="5124" max="5124" width="31.109375" style="1" customWidth="1"/>
    <col min="5125" max="5125" width="9.21875" style="1" customWidth="1"/>
    <col min="5126" max="5126" width="19.109375" style="1" customWidth="1"/>
    <col min="5127" max="5127" width="23.5546875" style="1" customWidth="1"/>
    <col min="5128" max="5140" width="0" style="1" hidden="1" customWidth="1"/>
    <col min="5141" max="5141" width="23.5546875" style="1" customWidth="1"/>
    <col min="5142" max="5153" width="0" style="1" hidden="1" customWidth="1"/>
    <col min="5154" max="5154" width="23.6640625" style="1" customWidth="1"/>
    <col min="5155" max="5155" width="24.5546875" style="1" customWidth="1"/>
    <col min="5156" max="5156" width="28.88671875" style="1" customWidth="1"/>
    <col min="5157" max="5157" width="50.109375" style="1" customWidth="1"/>
    <col min="5158" max="5161" width="9.21875" style="1" customWidth="1"/>
    <col min="5162" max="5162" width="42.33203125" style="1" customWidth="1"/>
    <col min="5163" max="5163" width="60.109375" style="1" customWidth="1"/>
    <col min="5164" max="5170" width="9.21875" style="1" customWidth="1"/>
    <col min="5171" max="5376" width="9.21875" style="1"/>
    <col min="5377" max="5378" width="0" style="1" hidden="1" customWidth="1"/>
    <col min="5379" max="5379" width="9.21875" style="1" customWidth="1"/>
    <col min="5380" max="5380" width="31.109375" style="1" customWidth="1"/>
    <col min="5381" max="5381" width="9.21875" style="1" customWidth="1"/>
    <col min="5382" max="5382" width="19.109375" style="1" customWidth="1"/>
    <col min="5383" max="5383" width="23.5546875" style="1" customWidth="1"/>
    <col min="5384" max="5396" width="0" style="1" hidden="1" customWidth="1"/>
    <col min="5397" max="5397" width="23.5546875" style="1" customWidth="1"/>
    <col min="5398" max="5409" width="0" style="1" hidden="1" customWidth="1"/>
    <col min="5410" max="5410" width="23.6640625" style="1" customWidth="1"/>
    <col min="5411" max="5411" width="24.5546875" style="1" customWidth="1"/>
    <col min="5412" max="5412" width="28.88671875" style="1" customWidth="1"/>
    <col min="5413" max="5413" width="50.109375" style="1" customWidth="1"/>
    <col min="5414" max="5417" width="9.21875" style="1" customWidth="1"/>
    <col min="5418" max="5418" width="42.33203125" style="1" customWidth="1"/>
    <col min="5419" max="5419" width="60.109375" style="1" customWidth="1"/>
    <col min="5420" max="5426" width="9.21875" style="1" customWidth="1"/>
    <col min="5427" max="5632" width="9.21875" style="1"/>
    <col min="5633" max="5634" width="0" style="1" hidden="1" customWidth="1"/>
    <col min="5635" max="5635" width="9.21875" style="1" customWidth="1"/>
    <col min="5636" max="5636" width="31.109375" style="1" customWidth="1"/>
    <col min="5637" max="5637" width="9.21875" style="1" customWidth="1"/>
    <col min="5638" max="5638" width="19.109375" style="1" customWidth="1"/>
    <col min="5639" max="5639" width="23.5546875" style="1" customWidth="1"/>
    <col min="5640" max="5652" width="0" style="1" hidden="1" customWidth="1"/>
    <col min="5653" max="5653" width="23.5546875" style="1" customWidth="1"/>
    <col min="5654" max="5665" width="0" style="1" hidden="1" customWidth="1"/>
    <col min="5666" max="5666" width="23.6640625" style="1" customWidth="1"/>
    <col min="5667" max="5667" width="24.5546875" style="1" customWidth="1"/>
    <col min="5668" max="5668" width="28.88671875" style="1" customWidth="1"/>
    <col min="5669" max="5669" width="50.109375" style="1" customWidth="1"/>
    <col min="5670" max="5673" width="9.21875" style="1" customWidth="1"/>
    <col min="5674" max="5674" width="42.33203125" style="1" customWidth="1"/>
    <col min="5675" max="5675" width="60.109375" style="1" customWidth="1"/>
    <col min="5676" max="5682" width="9.21875" style="1" customWidth="1"/>
    <col min="5683" max="5888" width="9.21875" style="1"/>
    <col min="5889" max="5890" width="0" style="1" hidden="1" customWidth="1"/>
    <col min="5891" max="5891" width="9.21875" style="1" customWidth="1"/>
    <col min="5892" max="5892" width="31.109375" style="1" customWidth="1"/>
    <col min="5893" max="5893" width="9.21875" style="1" customWidth="1"/>
    <col min="5894" max="5894" width="19.109375" style="1" customWidth="1"/>
    <col min="5895" max="5895" width="23.5546875" style="1" customWidth="1"/>
    <col min="5896" max="5908" width="0" style="1" hidden="1" customWidth="1"/>
    <col min="5909" max="5909" width="23.5546875" style="1" customWidth="1"/>
    <col min="5910" max="5921" width="0" style="1" hidden="1" customWidth="1"/>
    <col min="5922" max="5922" width="23.6640625" style="1" customWidth="1"/>
    <col min="5923" max="5923" width="24.5546875" style="1" customWidth="1"/>
    <col min="5924" max="5924" width="28.88671875" style="1" customWidth="1"/>
    <col min="5925" max="5925" width="50.109375" style="1" customWidth="1"/>
    <col min="5926" max="5929" width="9.21875" style="1" customWidth="1"/>
    <col min="5930" max="5930" width="42.33203125" style="1" customWidth="1"/>
    <col min="5931" max="5931" width="60.109375" style="1" customWidth="1"/>
    <col min="5932" max="5938" width="9.21875" style="1" customWidth="1"/>
    <col min="5939" max="6144" width="9.21875" style="1"/>
    <col min="6145" max="6146" width="0" style="1" hidden="1" customWidth="1"/>
    <col min="6147" max="6147" width="9.21875" style="1" customWidth="1"/>
    <col min="6148" max="6148" width="31.109375" style="1" customWidth="1"/>
    <col min="6149" max="6149" width="9.21875" style="1" customWidth="1"/>
    <col min="6150" max="6150" width="19.109375" style="1" customWidth="1"/>
    <col min="6151" max="6151" width="23.5546875" style="1" customWidth="1"/>
    <col min="6152" max="6164" width="0" style="1" hidden="1" customWidth="1"/>
    <col min="6165" max="6165" width="23.5546875" style="1" customWidth="1"/>
    <col min="6166" max="6177" width="0" style="1" hidden="1" customWidth="1"/>
    <col min="6178" max="6178" width="23.6640625" style="1" customWidth="1"/>
    <col min="6179" max="6179" width="24.5546875" style="1" customWidth="1"/>
    <col min="6180" max="6180" width="28.88671875" style="1" customWidth="1"/>
    <col min="6181" max="6181" width="50.109375" style="1" customWidth="1"/>
    <col min="6182" max="6185" width="9.21875" style="1" customWidth="1"/>
    <col min="6186" max="6186" width="42.33203125" style="1" customWidth="1"/>
    <col min="6187" max="6187" width="60.109375" style="1" customWidth="1"/>
    <col min="6188" max="6194" width="9.21875" style="1" customWidth="1"/>
    <col min="6195" max="6400" width="9.21875" style="1"/>
    <col min="6401" max="6402" width="0" style="1" hidden="1" customWidth="1"/>
    <col min="6403" max="6403" width="9.21875" style="1" customWidth="1"/>
    <col min="6404" max="6404" width="31.109375" style="1" customWidth="1"/>
    <col min="6405" max="6405" width="9.21875" style="1" customWidth="1"/>
    <col min="6406" max="6406" width="19.109375" style="1" customWidth="1"/>
    <col min="6407" max="6407" width="23.5546875" style="1" customWidth="1"/>
    <col min="6408" max="6420" width="0" style="1" hidden="1" customWidth="1"/>
    <col min="6421" max="6421" width="23.5546875" style="1" customWidth="1"/>
    <col min="6422" max="6433" width="0" style="1" hidden="1" customWidth="1"/>
    <col min="6434" max="6434" width="23.6640625" style="1" customWidth="1"/>
    <col min="6435" max="6435" width="24.5546875" style="1" customWidth="1"/>
    <col min="6436" max="6436" width="28.88671875" style="1" customWidth="1"/>
    <col min="6437" max="6437" width="50.109375" style="1" customWidth="1"/>
    <col min="6438" max="6441" width="9.21875" style="1" customWidth="1"/>
    <col min="6442" max="6442" width="42.33203125" style="1" customWidth="1"/>
    <col min="6443" max="6443" width="60.109375" style="1" customWidth="1"/>
    <col min="6444" max="6450" width="9.21875" style="1" customWidth="1"/>
    <col min="6451" max="6656" width="9.21875" style="1"/>
    <col min="6657" max="6658" width="0" style="1" hidden="1" customWidth="1"/>
    <col min="6659" max="6659" width="9.21875" style="1" customWidth="1"/>
    <col min="6660" max="6660" width="31.109375" style="1" customWidth="1"/>
    <col min="6661" max="6661" width="9.21875" style="1" customWidth="1"/>
    <col min="6662" max="6662" width="19.109375" style="1" customWidth="1"/>
    <col min="6663" max="6663" width="23.5546875" style="1" customWidth="1"/>
    <col min="6664" max="6676" width="0" style="1" hidden="1" customWidth="1"/>
    <col min="6677" max="6677" width="23.5546875" style="1" customWidth="1"/>
    <col min="6678" max="6689" width="0" style="1" hidden="1" customWidth="1"/>
    <col min="6690" max="6690" width="23.6640625" style="1" customWidth="1"/>
    <col min="6691" max="6691" width="24.5546875" style="1" customWidth="1"/>
    <col min="6692" max="6692" width="28.88671875" style="1" customWidth="1"/>
    <col min="6693" max="6693" width="50.109375" style="1" customWidth="1"/>
    <col min="6694" max="6697" width="9.21875" style="1" customWidth="1"/>
    <col min="6698" max="6698" width="42.33203125" style="1" customWidth="1"/>
    <col min="6699" max="6699" width="60.109375" style="1" customWidth="1"/>
    <col min="6700" max="6706" width="9.21875" style="1" customWidth="1"/>
    <col min="6707" max="6912" width="9.21875" style="1"/>
    <col min="6913" max="6914" width="0" style="1" hidden="1" customWidth="1"/>
    <col min="6915" max="6915" width="9.21875" style="1" customWidth="1"/>
    <col min="6916" max="6916" width="31.109375" style="1" customWidth="1"/>
    <col min="6917" max="6917" width="9.21875" style="1" customWidth="1"/>
    <col min="6918" max="6918" width="19.109375" style="1" customWidth="1"/>
    <col min="6919" max="6919" width="23.5546875" style="1" customWidth="1"/>
    <col min="6920" max="6932" width="0" style="1" hidden="1" customWidth="1"/>
    <col min="6933" max="6933" width="23.5546875" style="1" customWidth="1"/>
    <col min="6934" max="6945" width="0" style="1" hidden="1" customWidth="1"/>
    <col min="6946" max="6946" width="23.6640625" style="1" customWidth="1"/>
    <col min="6947" max="6947" width="24.5546875" style="1" customWidth="1"/>
    <col min="6948" max="6948" width="28.88671875" style="1" customWidth="1"/>
    <col min="6949" max="6949" width="50.109375" style="1" customWidth="1"/>
    <col min="6950" max="6953" width="9.21875" style="1" customWidth="1"/>
    <col min="6954" max="6954" width="42.33203125" style="1" customWidth="1"/>
    <col min="6955" max="6955" width="60.109375" style="1" customWidth="1"/>
    <col min="6956" max="6962" width="9.21875" style="1" customWidth="1"/>
    <col min="6963" max="7168" width="9.21875" style="1"/>
    <col min="7169" max="7170" width="0" style="1" hidden="1" customWidth="1"/>
    <col min="7171" max="7171" width="9.21875" style="1" customWidth="1"/>
    <col min="7172" max="7172" width="31.109375" style="1" customWidth="1"/>
    <col min="7173" max="7173" width="9.21875" style="1" customWidth="1"/>
    <col min="7174" max="7174" width="19.109375" style="1" customWidth="1"/>
    <col min="7175" max="7175" width="23.5546875" style="1" customWidth="1"/>
    <col min="7176" max="7188" width="0" style="1" hidden="1" customWidth="1"/>
    <col min="7189" max="7189" width="23.5546875" style="1" customWidth="1"/>
    <col min="7190" max="7201" width="0" style="1" hidden="1" customWidth="1"/>
    <col min="7202" max="7202" width="23.6640625" style="1" customWidth="1"/>
    <col min="7203" max="7203" width="24.5546875" style="1" customWidth="1"/>
    <col min="7204" max="7204" width="28.88671875" style="1" customWidth="1"/>
    <col min="7205" max="7205" width="50.109375" style="1" customWidth="1"/>
    <col min="7206" max="7209" width="9.21875" style="1" customWidth="1"/>
    <col min="7210" max="7210" width="42.33203125" style="1" customWidth="1"/>
    <col min="7211" max="7211" width="60.109375" style="1" customWidth="1"/>
    <col min="7212" max="7218" width="9.21875" style="1" customWidth="1"/>
    <col min="7219" max="7424" width="9.21875" style="1"/>
    <col min="7425" max="7426" width="0" style="1" hidden="1" customWidth="1"/>
    <col min="7427" max="7427" width="9.21875" style="1" customWidth="1"/>
    <col min="7428" max="7428" width="31.109375" style="1" customWidth="1"/>
    <col min="7429" max="7429" width="9.21875" style="1" customWidth="1"/>
    <col min="7430" max="7430" width="19.109375" style="1" customWidth="1"/>
    <col min="7431" max="7431" width="23.5546875" style="1" customWidth="1"/>
    <col min="7432" max="7444" width="0" style="1" hidden="1" customWidth="1"/>
    <col min="7445" max="7445" width="23.5546875" style="1" customWidth="1"/>
    <col min="7446" max="7457" width="0" style="1" hidden="1" customWidth="1"/>
    <col min="7458" max="7458" width="23.6640625" style="1" customWidth="1"/>
    <col min="7459" max="7459" width="24.5546875" style="1" customWidth="1"/>
    <col min="7460" max="7460" width="28.88671875" style="1" customWidth="1"/>
    <col min="7461" max="7461" width="50.109375" style="1" customWidth="1"/>
    <col min="7462" max="7465" width="9.21875" style="1" customWidth="1"/>
    <col min="7466" max="7466" width="42.33203125" style="1" customWidth="1"/>
    <col min="7467" max="7467" width="60.109375" style="1" customWidth="1"/>
    <col min="7468" max="7474" width="9.21875" style="1" customWidth="1"/>
    <col min="7475" max="7680" width="9.21875" style="1"/>
    <col min="7681" max="7682" width="0" style="1" hidden="1" customWidth="1"/>
    <col min="7683" max="7683" width="9.21875" style="1" customWidth="1"/>
    <col min="7684" max="7684" width="31.109375" style="1" customWidth="1"/>
    <col min="7685" max="7685" width="9.21875" style="1" customWidth="1"/>
    <col min="7686" max="7686" width="19.109375" style="1" customWidth="1"/>
    <col min="7687" max="7687" width="23.5546875" style="1" customWidth="1"/>
    <col min="7688" max="7700" width="0" style="1" hidden="1" customWidth="1"/>
    <col min="7701" max="7701" width="23.5546875" style="1" customWidth="1"/>
    <col min="7702" max="7713" width="0" style="1" hidden="1" customWidth="1"/>
    <col min="7714" max="7714" width="23.6640625" style="1" customWidth="1"/>
    <col min="7715" max="7715" width="24.5546875" style="1" customWidth="1"/>
    <col min="7716" max="7716" width="28.88671875" style="1" customWidth="1"/>
    <col min="7717" max="7717" width="50.109375" style="1" customWidth="1"/>
    <col min="7718" max="7721" width="9.21875" style="1" customWidth="1"/>
    <col min="7722" max="7722" width="42.33203125" style="1" customWidth="1"/>
    <col min="7723" max="7723" width="60.109375" style="1" customWidth="1"/>
    <col min="7724" max="7730" width="9.21875" style="1" customWidth="1"/>
    <col min="7731" max="7936" width="9.21875" style="1"/>
    <col min="7937" max="7938" width="0" style="1" hidden="1" customWidth="1"/>
    <col min="7939" max="7939" width="9.21875" style="1" customWidth="1"/>
    <col min="7940" max="7940" width="31.109375" style="1" customWidth="1"/>
    <col min="7941" max="7941" width="9.21875" style="1" customWidth="1"/>
    <col min="7942" max="7942" width="19.109375" style="1" customWidth="1"/>
    <col min="7943" max="7943" width="23.5546875" style="1" customWidth="1"/>
    <col min="7944" max="7956" width="0" style="1" hidden="1" customWidth="1"/>
    <col min="7957" max="7957" width="23.5546875" style="1" customWidth="1"/>
    <col min="7958" max="7969" width="0" style="1" hidden="1" customWidth="1"/>
    <col min="7970" max="7970" width="23.6640625" style="1" customWidth="1"/>
    <col min="7971" max="7971" width="24.5546875" style="1" customWidth="1"/>
    <col min="7972" max="7972" width="28.88671875" style="1" customWidth="1"/>
    <col min="7973" max="7973" width="50.109375" style="1" customWidth="1"/>
    <col min="7974" max="7977" width="9.21875" style="1" customWidth="1"/>
    <col min="7978" max="7978" width="42.33203125" style="1" customWidth="1"/>
    <col min="7979" max="7979" width="60.109375" style="1" customWidth="1"/>
    <col min="7980" max="7986" width="9.21875" style="1" customWidth="1"/>
    <col min="7987" max="8192" width="9.21875" style="1"/>
    <col min="8193" max="8194" width="0" style="1" hidden="1" customWidth="1"/>
    <col min="8195" max="8195" width="9.21875" style="1" customWidth="1"/>
    <col min="8196" max="8196" width="31.109375" style="1" customWidth="1"/>
    <col min="8197" max="8197" width="9.21875" style="1" customWidth="1"/>
    <col min="8198" max="8198" width="19.109375" style="1" customWidth="1"/>
    <col min="8199" max="8199" width="23.5546875" style="1" customWidth="1"/>
    <col min="8200" max="8212" width="0" style="1" hidden="1" customWidth="1"/>
    <col min="8213" max="8213" width="23.5546875" style="1" customWidth="1"/>
    <col min="8214" max="8225" width="0" style="1" hidden="1" customWidth="1"/>
    <col min="8226" max="8226" width="23.6640625" style="1" customWidth="1"/>
    <col min="8227" max="8227" width="24.5546875" style="1" customWidth="1"/>
    <col min="8228" max="8228" width="28.88671875" style="1" customWidth="1"/>
    <col min="8229" max="8229" width="50.109375" style="1" customWidth="1"/>
    <col min="8230" max="8233" width="9.21875" style="1" customWidth="1"/>
    <col min="8234" max="8234" width="42.33203125" style="1" customWidth="1"/>
    <col min="8235" max="8235" width="60.109375" style="1" customWidth="1"/>
    <col min="8236" max="8242" width="9.21875" style="1" customWidth="1"/>
    <col min="8243" max="8448" width="9.21875" style="1"/>
    <col min="8449" max="8450" width="0" style="1" hidden="1" customWidth="1"/>
    <col min="8451" max="8451" width="9.21875" style="1" customWidth="1"/>
    <col min="8452" max="8452" width="31.109375" style="1" customWidth="1"/>
    <col min="8453" max="8453" width="9.21875" style="1" customWidth="1"/>
    <col min="8454" max="8454" width="19.109375" style="1" customWidth="1"/>
    <col min="8455" max="8455" width="23.5546875" style="1" customWidth="1"/>
    <col min="8456" max="8468" width="0" style="1" hidden="1" customWidth="1"/>
    <col min="8469" max="8469" width="23.5546875" style="1" customWidth="1"/>
    <col min="8470" max="8481" width="0" style="1" hidden="1" customWidth="1"/>
    <col min="8482" max="8482" width="23.6640625" style="1" customWidth="1"/>
    <col min="8483" max="8483" width="24.5546875" style="1" customWidth="1"/>
    <col min="8484" max="8484" width="28.88671875" style="1" customWidth="1"/>
    <col min="8485" max="8485" width="50.109375" style="1" customWidth="1"/>
    <col min="8486" max="8489" width="9.21875" style="1" customWidth="1"/>
    <col min="8490" max="8490" width="42.33203125" style="1" customWidth="1"/>
    <col min="8491" max="8491" width="60.109375" style="1" customWidth="1"/>
    <col min="8492" max="8498" width="9.21875" style="1" customWidth="1"/>
    <col min="8499" max="8704" width="9.21875" style="1"/>
    <col min="8705" max="8706" width="0" style="1" hidden="1" customWidth="1"/>
    <col min="8707" max="8707" width="9.21875" style="1" customWidth="1"/>
    <col min="8708" max="8708" width="31.109375" style="1" customWidth="1"/>
    <col min="8709" max="8709" width="9.21875" style="1" customWidth="1"/>
    <col min="8710" max="8710" width="19.109375" style="1" customWidth="1"/>
    <col min="8711" max="8711" width="23.5546875" style="1" customWidth="1"/>
    <col min="8712" max="8724" width="0" style="1" hidden="1" customWidth="1"/>
    <col min="8725" max="8725" width="23.5546875" style="1" customWidth="1"/>
    <col min="8726" max="8737" width="0" style="1" hidden="1" customWidth="1"/>
    <col min="8738" max="8738" width="23.6640625" style="1" customWidth="1"/>
    <col min="8739" max="8739" width="24.5546875" style="1" customWidth="1"/>
    <col min="8740" max="8740" width="28.88671875" style="1" customWidth="1"/>
    <col min="8741" max="8741" width="50.109375" style="1" customWidth="1"/>
    <col min="8742" max="8745" width="9.21875" style="1" customWidth="1"/>
    <col min="8746" max="8746" width="42.33203125" style="1" customWidth="1"/>
    <col min="8747" max="8747" width="60.109375" style="1" customWidth="1"/>
    <col min="8748" max="8754" width="9.21875" style="1" customWidth="1"/>
    <col min="8755" max="8960" width="9.21875" style="1"/>
    <col min="8961" max="8962" width="0" style="1" hidden="1" customWidth="1"/>
    <col min="8963" max="8963" width="9.21875" style="1" customWidth="1"/>
    <col min="8964" max="8964" width="31.109375" style="1" customWidth="1"/>
    <col min="8965" max="8965" width="9.21875" style="1" customWidth="1"/>
    <col min="8966" max="8966" width="19.109375" style="1" customWidth="1"/>
    <col min="8967" max="8967" width="23.5546875" style="1" customWidth="1"/>
    <col min="8968" max="8980" width="0" style="1" hidden="1" customWidth="1"/>
    <col min="8981" max="8981" width="23.5546875" style="1" customWidth="1"/>
    <col min="8982" max="8993" width="0" style="1" hidden="1" customWidth="1"/>
    <col min="8994" max="8994" width="23.6640625" style="1" customWidth="1"/>
    <col min="8995" max="8995" width="24.5546875" style="1" customWidth="1"/>
    <col min="8996" max="8996" width="28.88671875" style="1" customWidth="1"/>
    <col min="8997" max="8997" width="50.109375" style="1" customWidth="1"/>
    <col min="8998" max="9001" width="9.21875" style="1" customWidth="1"/>
    <col min="9002" max="9002" width="42.33203125" style="1" customWidth="1"/>
    <col min="9003" max="9003" width="60.109375" style="1" customWidth="1"/>
    <col min="9004" max="9010" width="9.21875" style="1" customWidth="1"/>
    <col min="9011" max="9216" width="9.21875" style="1"/>
    <col min="9217" max="9218" width="0" style="1" hidden="1" customWidth="1"/>
    <col min="9219" max="9219" width="9.21875" style="1" customWidth="1"/>
    <col min="9220" max="9220" width="31.109375" style="1" customWidth="1"/>
    <col min="9221" max="9221" width="9.21875" style="1" customWidth="1"/>
    <col min="9222" max="9222" width="19.109375" style="1" customWidth="1"/>
    <col min="9223" max="9223" width="23.5546875" style="1" customWidth="1"/>
    <col min="9224" max="9236" width="0" style="1" hidden="1" customWidth="1"/>
    <col min="9237" max="9237" width="23.5546875" style="1" customWidth="1"/>
    <col min="9238" max="9249" width="0" style="1" hidden="1" customWidth="1"/>
    <col min="9250" max="9250" width="23.6640625" style="1" customWidth="1"/>
    <col min="9251" max="9251" width="24.5546875" style="1" customWidth="1"/>
    <col min="9252" max="9252" width="28.88671875" style="1" customWidth="1"/>
    <col min="9253" max="9253" width="50.109375" style="1" customWidth="1"/>
    <col min="9254" max="9257" width="9.21875" style="1" customWidth="1"/>
    <col min="9258" max="9258" width="42.33203125" style="1" customWidth="1"/>
    <col min="9259" max="9259" width="60.109375" style="1" customWidth="1"/>
    <col min="9260" max="9266" width="9.21875" style="1" customWidth="1"/>
    <col min="9267" max="9472" width="9.21875" style="1"/>
    <col min="9473" max="9474" width="0" style="1" hidden="1" customWidth="1"/>
    <col min="9475" max="9475" width="9.21875" style="1" customWidth="1"/>
    <col min="9476" max="9476" width="31.109375" style="1" customWidth="1"/>
    <col min="9477" max="9477" width="9.21875" style="1" customWidth="1"/>
    <col min="9478" max="9478" width="19.109375" style="1" customWidth="1"/>
    <col min="9479" max="9479" width="23.5546875" style="1" customWidth="1"/>
    <col min="9480" max="9492" width="0" style="1" hidden="1" customWidth="1"/>
    <col min="9493" max="9493" width="23.5546875" style="1" customWidth="1"/>
    <col min="9494" max="9505" width="0" style="1" hidden="1" customWidth="1"/>
    <col min="9506" max="9506" width="23.6640625" style="1" customWidth="1"/>
    <col min="9507" max="9507" width="24.5546875" style="1" customWidth="1"/>
    <col min="9508" max="9508" width="28.88671875" style="1" customWidth="1"/>
    <col min="9509" max="9509" width="50.109375" style="1" customWidth="1"/>
    <col min="9510" max="9513" width="9.21875" style="1" customWidth="1"/>
    <col min="9514" max="9514" width="42.33203125" style="1" customWidth="1"/>
    <col min="9515" max="9515" width="60.109375" style="1" customWidth="1"/>
    <col min="9516" max="9522" width="9.21875" style="1" customWidth="1"/>
    <col min="9523" max="9728" width="9.21875" style="1"/>
    <col min="9729" max="9730" width="0" style="1" hidden="1" customWidth="1"/>
    <col min="9731" max="9731" width="9.21875" style="1" customWidth="1"/>
    <col min="9732" max="9732" width="31.109375" style="1" customWidth="1"/>
    <col min="9733" max="9733" width="9.21875" style="1" customWidth="1"/>
    <col min="9734" max="9734" width="19.109375" style="1" customWidth="1"/>
    <col min="9735" max="9735" width="23.5546875" style="1" customWidth="1"/>
    <col min="9736" max="9748" width="0" style="1" hidden="1" customWidth="1"/>
    <col min="9749" max="9749" width="23.5546875" style="1" customWidth="1"/>
    <col min="9750" max="9761" width="0" style="1" hidden="1" customWidth="1"/>
    <col min="9762" max="9762" width="23.6640625" style="1" customWidth="1"/>
    <col min="9763" max="9763" width="24.5546875" style="1" customWidth="1"/>
    <col min="9764" max="9764" width="28.88671875" style="1" customWidth="1"/>
    <col min="9765" max="9765" width="50.109375" style="1" customWidth="1"/>
    <col min="9766" max="9769" width="9.21875" style="1" customWidth="1"/>
    <col min="9770" max="9770" width="42.33203125" style="1" customWidth="1"/>
    <col min="9771" max="9771" width="60.109375" style="1" customWidth="1"/>
    <col min="9772" max="9778" width="9.21875" style="1" customWidth="1"/>
    <col min="9779" max="9984" width="9.21875" style="1"/>
    <col min="9985" max="9986" width="0" style="1" hidden="1" customWidth="1"/>
    <col min="9987" max="9987" width="9.21875" style="1" customWidth="1"/>
    <col min="9988" max="9988" width="31.109375" style="1" customWidth="1"/>
    <col min="9989" max="9989" width="9.21875" style="1" customWidth="1"/>
    <col min="9990" max="9990" width="19.109375" style="1" customWidth="1"/>
    <col min="9991" max="9991" width="23.5546875" style="1" customWidth="1"/>
    <col min="9992" max="10004" width="0" style="1" hidden="1" customWidth="1"/>
    <col min="10005" max="10005" width="23.5546875" style="1" customWidth="1"/>
    <col min="10006" max="10017" width="0" style="1" hidden="1" customWidth="1"/>
    <col min="10018" max="10018" width="23.6640625" style="1" customWidth="1"/>
    <col min="10019" max="10019" width="24.5546875" style="1" customWidth="1"/>
    <col min="10020" max="10020" width="28.88671875" style="1" customWidth="1"/>
    <col min="10021" max="10021" width="50.109375" style="1" customWidth="1"/>
    <col min="10022" max="10025" width="9.21875" style="1" customWidth="1"/>
    <col min="10026" max="10026" width="42.33203125" style="1" customWidth="1"/>
    <col min="10027" max="10027" width="60.109375" style="1" customWidth="1"/>
    <col min="10028" max="10034" width="9.21875" style="1" customWidth="1"/>
    <col min="10035" max="10240" width="9.21875" style="1"/>
    <col min="10241" max="10242" width="0" style="1" hidden="1" customWidth="1"/>
    <col min="10243" max="10243" width="9.21875" style="1" customWidth="1"/>
    <col min="10244" max="10244" width="31.109375" style="1" customWidth="1"/>
    <col min="10245" max="10245" width="9.21875" style="1" customWidth="1"/>
    <col min="10246" max="10246" width="19.109375" style="1" customWidth="1"/>
    <col min="10247" max="10247" width="23.5546875" style="1" customWidth="1"/>
    <col min="10248" max="10260" width="0" style="1" hidden="1" customWidth="1"/>
    <col min="10261" max="10261" width="23.5546875" style="1" customWidth="1"/>
    <col min="10262" max="10273" width="0" style="1" hidden="1" customWidth="1"/>
    <col min="10274" max="10274" width="23.6640625" style="1" customWidth="1"/>
    <col min="10275" max="10275" width="24.5546875" style="1" customWidth="1"/>
    <col min="10276" max="10276" width="28.88671875" style="1" customWidth="1"/>
    <col min="10277" max="10277" width="50.109375" style="1" customWidth="1"/>
    <col min="10278" max="10281" width="9.21875" style="1" customWidth="1"/>
    <col min="10282" max="10282" width="42.33203125" style="1" customWidth="1"/>
    <col min="10283" max="10283" width="60.109375" style="1" customWidth="1"/>
    <col min="10284" max="10290" width="9.21875" style="1" customWidth="1"/>
    <col min="10291" max="10496" width="9.21875" style="1"/>
    <col min="10497" max="10498" width="0" style="1" hidden="1" customWidth="1"/>
    <col min="10499" max="10499" width="9.21875" style="1" customWidth="1"/>
    <col min="10500" max="10500" width="31.109375" style="1" customWidth="1"/>
    <col min="10501" max="10501" width="9.21875" style="1" customWidth="1"/>
    <col min="10502" max="10502" width="19.109375" style="1" customWidth="1"/>
    <col min="10503" max="10503" width="23.5546875" style="1" customWidth="1"/>
    <col min="10504" max="10516" width="0" style="1" hidden="1" customWidth="1"/>
    <col min="10517" max="10517" width="23.5546875" style="1" customWidth="1"/>
    <col min="10518" max="10529" width="0" style="1" hidden="1" customWidth="1"/>
    <col min="10530" max="10530" width="23.6640625" style="1" customWidth="1"/>
    <col min="10531" max="10531" width="24.5546875" style="1" customWidth="1"/>
    <col min="10532" max="10532" width="28.88671875" style="1" customWidth="1"/>
    <col min="10533" max="10533" width="50.109375" style="1" customWidth="1"/>
    <col min="10534" max="10537" width="9.21875" style="1" customWidth="1"/>
    <col min="10538" max="10538" width="42.33203125" style="1" customWidth="1"/>
    <col min="10539" max="10539" width="60.109375" style="1" customWidth="1"/>
    <col min="10540" max="10546" width="9.21875" style="1" customWidth="1"/>
    <col min="10547" max="10752" width="9.21875" style="1"/>
    <col min="10753" max="10754" width="0" style="1" hidden="1" customWidth="1"/>
    <col min="10755" max="10755" width="9.21875" style="1" customWidth="1"/>
    <col min="10756" max="10756" width="31.109375" style="1" customWidth="1"/>
    <col min="10757" max="10757" width="9.21875" style="1" customWidth="1"/>
    <col min="10758" max="10758" width="19.109375" style="1" customWidth="1"/>
    <col min="10759" max="10759" width="23.5546875" style="1" customWidth="1"/>
    <col min="10760" max="10772" width="0" style="1" hidden="1" customWidth="1"/>
    <col min="10773" max="10773" width="23.5546875" style="1" customWidth="1"/>
    <col min="10774" max="10785" width="0" style="1" hidden="1" customWidth="1"/>
    <col min="10786" max="10786" width="23.6640625" style="1" customWidth="1"/>
    <col min="10787" max="10787" width="24.5546875" style="1" customWidth="1"/>
    <col min="10788" max="10788" width="28.88671875" style="1" customWidth="1"/>
    <col min="10789" max="10789" width="50.109375" style="1" customWidth="1"/>
    <col min="10790" max="10793" width="9.21875" style="1" customWidth="1"/>
    <col min="10794" max="10794" width="42.33203125" style="1" customWidth="1"/>
    <col min="10795" max="10795" width="60.109375" style="1" customWidth="1"/>
    <col min="10796" max="10802" width="9.21875" style="1" customWidth="1"/>
    <col min="10803" max="11008" width="9.21875" style="1"/>
    <col min="11009" max="11010" width="0" style="1" hidden="1" customWidth="1"/>
    <col min="11011" max="11011" width="9.21875" style="1" customWidth="1"/>
    <col min="11012" max="11012" width="31.109375" style="1" customWidth="1"/>
    <col min="11013" max="11013" width="9.21875" style="1" customWidth="1"/>
    <col min="11014" max="11014" width="19.109375" style="1" customWidth="1"/>
    <col min="11015" max="11015" width="23.5546875" style="1" customWidth="1"/>
    <col min="11016" max="11028" width="0" style="1" hidden="1" customWidth="1"/>
    <col min="11029" max="11029" width="23.5546875" style="1" customWidth="1"/>
    <col min="11030" max="11041" width="0" style="1" hidden="1" customWidth="1"/>
    <col min="11042" max="11042" width="23.6640625" style="1" customWidth="1"/>
    <col min="11043" max="11043" width="24.5546875" style="1" customWidth="1"/>
    <col min="11044" max="11044" width="28.88671875" style="1" customWidth="1"/>
    <col min="11045" max="11045" width="50.109375" style="1" customWidth="1"/>
    <col min="11046" max="11049" width="9.21875" style="1" customWidth="1"/>
    <col min="11050" max="11050" width="42.33203125" style="1" customWidth="1"/>
    <col min="11051" max="11051" width="60.109375" style="1" customWidth="1"/>
    <col min="11052" max="11058" width="9.21875" style="1" customWidth="1"/>
    <col min="11059" max="11264" width="9.21875" style="1"/>
    <col min="11265" max="11266" width="0" style="1" hidden="1" customWidth="1"/>
    <col min="11267" max="11267" width="9.21875" style="1" customWidth="1"/>
    <col min="11268" max="11268" width="31.109375" style="1" customWidth="1"/>
    <col min="11269" max="11269" width="9.21875" style="1" customWidth="1"/>
    <col min="11270" max="11270" width="19.109375" style="1" customWidth="1"/>
    <col min="11271" max="11271" width="23.5546875" style="1" customWidth="1"/>
    <col min="11272" max="11284" width="0" style="1" hidden="1" customWidth="1"/>
    <col min="11285" max="11285" width="23.5546875" style="1" customWidth="1"/>
    <col min="11286" max="11297" width="0" style="1" hidden="1" customWidth="1"/>
    <col min="11298" max="11298" width="23.6640625" style="1" customWidth="1"/>
    <col min="11299" max="11299" width="24.5546875" style="1" customWidth="1"/>
    <col min="11300" max="11300" width="28.88671875" style="1" customWidth="1"/>
    <col min="11301" max="11301" width="50.109375" style="1" customWidth="1"/>
    <col min="11302" max="11305" width="9.21875" style="1" customWidth="1"/>
    <col min="11306" max="11306" width="42.33203125" style="1" customWidth="1"/>
    <col min="11307" max="11307" width="60.109375" style="1" customWidth="1"/>
    <col min="11308" max="11314" width="9.21875" style="1" customWidth="1"/>
    <col min="11315" max="11520" width="9.21875" style="1"/>
    <col min="11521" max="11522" width="0" style="1" hidden="1" customWidth="1"/>
    <col min="11523" max="11523" width="9.21875" style="1" customWidth="1"/>
    <col min="11524" max="11524" width="31.109375" style="1" customWidth="1"/>
    <col min="11525" max="11525" width="9.21875" style="1" customWidth="1"/>
    <col min="11526" max="11526" width="19.109375" style="1" customWidth="1"/>
    <col min="11527" max="11527" width="23.5546875" style="1" customWidth="1"/>
    <col min="11528" max="11540" width="0" style="1" hidden="1" customWidth="1"/>
    <col min="11541" max="11541" width="23.5546875" style="1" customWidth="1"/>
    <col min="11542" max="11553" width="0" style="1" hidden="1" customWidth="1"/>
    <col min="11554" max="11554" width="23.6640625" style="1" customWidth="1"/>
    <col min="11555" max="11555" width="24.5546875" style="1" customWidth="1"/>
    <col min="11556" max="11556" width="28.88671875" style="1" customWidth="1"/>
    <col min="11557" max="11557" width="50.109375" style="1" customWidth="1"/>
    <col min="11558" max="11561" width="9.21875" style="1" customWidth="1"/>
    <col min="11562" max="11562" width="42.33203125" style="1" customWidth="1"/>
    <col min="11563" max="11563" width="60.109375" style="1" customWidth="1"/>
    <col min="11564" max="11570" width="9.21875" style="1" customWidth="1"/>
    <col min="11571" max="11776" width="9.21875" style="1"/>
    <col min="11777" max="11778" width="0" style="1" hidden="1" customWidth="1"/>
    <col min="11779" max="11779" width="9.21875" style="1" customWidth="1"/>
    <col min="11780" max="11780" width="31.109375" style="1" customWidth="1"/>
    <col min="11781" max="11781" width="9.21875" style="1" customWidth="1"/>
    <col min="11782" max="11782" width="19.109375" style="1" customWidth="1"/>
    <col min="11783" max="11783" width="23.5546875" style="1" customWidth="1"/>
    <col min="11784" max="11796" width="0" style="1" hidden="1" customWidth="1"/>
    <col min="11797" max="11797" width="23.5546875" style="1" customWidth="1"/>
    <col min="11798" max="11809" width="0" style="1" hidden="1" customWidth="1"/>
    <col min="11810" max="11810" width="23.6640625" style="1" customWidth="1"/>
    <col min="11811" max="11811" width="24.5546875" style="1" customWidth="1"/>
    <col min="11812" max="11812" width="28.88671875" style="1" customWidth="1"/>
    <col min="11813" max="11813" width="50.109375" style="1" customWidth="1"/>
    <col min="11814" max="11817" width="9.21875" style="1" customWidth="1"/>
    <col min="11818" max="11818" width="42.33203125" style="1" customWidth="1"/>
    <col min="11819" max="11819" width="60.109375" style="1" customWidth="1"/>
    <col min="11820" max="11826" width="9.21875" style="1" customWidth="1"/>
    <col min="11827" max="12032" width="9.21875" style="1"/>
    <col min="12033" max="12034" width="0" style="1" hidden="1" customWidth="1"/>
    <col min="12035" max="12035" width="9.21875" style="1" customWidth="1"/>
    <col min="12036" max="12036" width="31.109375" style="1" customWidth="1"/>
    <col min="12037" max="12037" width="9.21875" style="1" customWidth="1"/>
    <col min="12038" max="12038" width="19.109375" style="1" customWidth="1"/>
    <col min="12039" max="12039" width="23.5546875" style="1" customWidth="1"/>
    <col min="12040" max="12052" width="0" style="1" hidden="1" customWidth="1"/>
    <col min="12053" max="12053" width="23.5546875" style="1" customWidth="1"/>
    <col min="12054" max="12065" width="0" style="1" hidden="1" customWidth="1"/>
    <col min="12066" max="12066" width="23.6640625" style="1" customWidth="1"/>
    <col min="12067" max="12067" width="24.5546875" style="1" customWidth="1"/>
    <col min="12068" max="12068" width="28.88671875" style="1" customWidth="1"/>
    <col min="12069" max="12069" width="50.109375" style="1" customWidth="1"/>
    <col min="12070" max="12073" width="9.21875" style="1" customWidth="1"/>
    <col min="12074" max="12074" width="42.33203125" style="1" customWidth="1"/>
    <col min="12075" max="12075" width="60.109375" style="1" customWidth="1"/>
    <col min="12076" max="12082" width="9.21875" style="1" customWidth="1"/>
    <col min="12083" max="12288" width="9.21875" style="1"/>
    <col min="12289" max="12290" width="0" style="1" hidden="1" customWidth="1"/>
    <col min="12291" max="12291" width="9.21875" style="1" customWidth="1"/>
    <col min="12292" max="12292" width="31.109375" style="1" customWidth="1"/>
    <col min="12293" max="12293" width="9.21875" style="1" customWidth="1"/>
    <col min="12294" max="12294" width="19.109375" style="1" customWidth="1"/>
    <col min="12295" max="12295" width="23.5546875" style="1" customWidth="1"/>
    <col min="12296" max="12308" width="0" style="1" hidden="1" customWidth="1"/>
    <col min="12309" max="12309" width="23.5546875" style="1" customWidth="1"/>
    <col min="12310" max="12321" width="0" style="1" hidden="1" customWidth="1"/>
    <col min="12322" max="12322" width="23.6640625" style="1" customWidth="1"/>
    <col min="12323" max="12323" width="24.5546875" style="1" customWidth="1"/>
    <col min="12324" max="12324" width="28.88671875" style="1" customWidth="1"/>
    <col min="12325" max="12325" width="50.109375" style="1" customWidth="1"/>
    <col min="12326" max="12329" width="9.21875" style="1" customWidth="1"/>
    <col min="12330" max="12330" width="42.33203125" style="1" customWidth="1"/>
    <col min="12331" max="12331" width="60.109375" style="1" customWidth="1"/>
    <col min="12332" max="12338" width="9.21875" style="1" customWidth="1"/>
    <col min="12339" max="12544" width="9.21875" style="1"/>
    <col min="12545" max="12546" width="0" style="1" hidden="1" customWidth="1"/>
    <col min="12547" max="12547" width="9.21875" style="1" customWidth="1"/>
    <col min="12548" max="12548" width="31.109375" style="1" customWidth="1"/>
    <col min="12549" max="12549" width="9.21875" style="1" customWidth="1"/>
    <col min="12550" max="12550" width="19.109375" style="1" customWidth="1"/>
    <col min="12551" max="12551" width="23.5546875" style="1" customWidth="1"/>
    <col min="12552" max="12564" width="0" style="1" hidden="1" customWidth="1"/>
    <col min="12565" max="12565" width="23.5546875" style="1" customWidth="1"/>
    <col min="12566" max="12577" width="0" style="1" hidden="1" customWidth="1"/>
    <col min="12578" max="12578" width="23.6640625" style="1" customWidth="1"/>
    <col min="12579" max="12579" width="24.5546875" style="1" customWidth="1"/>
    <col min="12580" max="12580" width="28.88671875" style="1" customWidth="1"/>
    <col min="12581" max="12581" width="50.109375" style="1" customWidth="1"/>
    <col min="12582" max="12585" width="9.21875" style="1" customWidth="1"/>
    <col min="12586" max="12586" width="42.33203125" style="1" customWidth="1"/>
    <col min="12587" max="12587" width="60.109375" style="1" customWidth="1"/>
    <col min="12588" max="12594" width="9.21875" style="1" customWidth="1"/>
    <col min="12595" max="12800" width="9.21875" style="1"/>
    <col min="12801" max="12802" width="0" style="1" hidden="1" customWidth="1"/>
    <col min="12803" max="12803" width="9.21875" style="1" customWidth="1"/>
    <col min="12804" max="12804" width="31.109375" style="1" customWidth="1"/>
    <col min="12805" max="12805" width="9.21875" style="1" customWidth="1"/>
    <col min="12806" max="12806" width="19.109375" style="1" customWidth="1"/>
    <col min="12807" max="12807" width="23.5546875" style="1" customWidth="1"/>
    <col min="12808" max="12820" width="0" style="1" hidden="1" customWidth="1"/>
    <col min="12821" max="12821" width="23.5546875" style="1" customWidth="1"/>
    <col min="12822" max="12833" width="0" style="1" hidden="1" customWidth="1"/>
    <col min="12834" max="12834" width="23.6640625" style="1" customWidth="1"/>
    <col min="12835" max="12835" width="24.5546875" style="1" customWidth="1"/>
    <col min="12836" max="12836" width="28.88671875" style="1" customWidth="1"/>
    <col min="12837" max="12837" width="50.109375" style="1" customWidth="1"/>
    <col min="12838" max="12841" width="9.21875" style="1" customWidth="1"/>
    <col min="12842" max="12842" width="42.33203125" style="1" customWidth="1"/>
    <col min="12843" max="12843" width="60.109375" style="1" customWidth="1"/>
    <col min="12844" max="12850" width="9.21875" style="1" customWidth="1"/>
    <col min="12851" max="13056" width="9.21875" style="1"/>
    <col min="13057" max="13058" width="0" style="1" hidden="1" customWidth="1"/>
    <col min="13059" max="13059" width="9.21875" style="1" customWidth="1"/>
    <col min="13060" max="13060" width="31.109375" style="1" customWidth="1"/>
    <col min="13061" max="13061" width="9.21875" style="1" customWidth="1"/>
    <col min="13062" max="13062" width="19.109375" style="1" customWidth="1"/>
    <col min="13063" max="13063" width="23.5546875" style="1" customWidth="1"/>
    <col min="13064" max="13076" width="0" style="1" hidden="1" customWidth="1"/>
    <col min="13077" max="13077" width="23.5546875" style="1" customWidth="1"/>
    <col min="13078" max="13089" width="0" style="1" hidden="1" customWidth="1"/>
    <col min="13090" max="13090" width="23.6640625" style="1" customWidth="1"/>
    <col min="13091" max="13091" width="24.5546875" style="1" customWidth="1"/>
    <col min="13092" max="13092" width="28.88671875" style="1" customWidth="1"/>
    <col min="13093" max="13093" width="50.109375" style="1" customWidth="1"/>
    <col min="13094" max="13097" width="9.21875" style="1" customWidth="1"/>
    <col min="13098" max="13098" width="42.33203125" style="1" customWidth="1"/>
    <col min="13099" max="13099" width="60.109375" style="1" customWidth="1"/>
    <col min="13100" max="13106" width="9.21875" style="1" customWidth="1"/>
    <col min="13107" max="13312" width="9.21875" style="1"/>
    <col min="13313" max="13314" width="0" style="1" hidden="1" customWidth="1"/>
    <col min="13315" max="13315" width="9.21875" style="1" customWidth="1"/>
    <col min="13316" max="13316" width="31.109375" style="1" customWidth="1"/>
    <col min="13317" max="13317" width="9.21875" style="1" customWidth="1"/>
    <col min="13318" max="13318" width="19.109375" style="1" customWidth="1"/>
    <col min="13319" max="13319" width="23.5546875" style="1" customWidth="1"/>
    <col min="13320" max="13332" width="0" style="1" hidden="1" customWidth="1"/>
    <col min="13333" max="13333" width="23.5546875" style="1" customWidth="1"/>
    <col min="13334" max="13345" width="0" style="1" hidden="1" customWidth="1"/>
    <col min="13346" max="13346" width="23.6640625" style="1" customWidth="1"/>
    <col min="13347" max="13347" width="24.5546875" style="1" customWidth="1"/>
    <col min="13348" max="13348" width="28.88671875" style="1" customWidth="1"/>
    <col min="13349" max="13349" width="50.109375" style="1" customWidth="1"/>
    <col min="13350" max="13353" width="9.21875" style="1" customWidth="1"/>
    <col min="13354" max="13354" width="42.33203125" style="1" customWidth="1"/>
    <col min="13355" max="13355" width="60.109375" style="1" customWidth="1"/>
    <col min="13356" max="13362" width="9.21875" style="1" customWidth="1"/>
    <col min="13363" max="13568" width="9.21875" style="1"/>
    <col min="13569" max="13570" width="0" style="1" hidden="1" customWidth="1"/>
    <col min="13571" max="13571" width="9.21875" style="1" customWidth="1"/>
    <col min="13572" max="13572" width="31.109375" style="1" customWidth="1"/>
    <col min="13573" max="13573" width="9.21875" style="1" customWidth="1"/>
    <col min="13574" max="13574" width="19.109375" style="1" customWidth="1"/>
    <col min="13575" max="13575" width="23.5546875" style="1" customWidth="1"/>
    <col min="13576" max="13588" width="0" style="1" hidden="1" customWidth="1"/>
    <col min="13589" max="13589" width="23.5546875" style="1" customWidth="1"/>
    <col min="13590" max="13601" width="0" style="1" hidden="1" customWidth="1"/>
    <col min="13602" max="13602" width="23.6640625" style="1" customWidth="1"/>
    <col min="13603" max="13603" width="24.5546875" style="1" customWidth="1"/>
    <col min="13604" max="13604" width="28.88671875" style="1" customWidth="1"/>
    <col min="13605" max="13605" width="50.109375" style="1" customWidth="1"/>
    <col min="13606" max="13609" width="9.21875" style="1" customWidth="1"/>
    <col min="13610" max="13610" width="42.33203125" style="1" customWidth="1"/>
    <col min="13611" max="13611" width="60.109375" style="1" customWidth="1"/>
    <col min="13612" max="13618" width="9.21875" style="1" customWidth="1"/>
    <col min="13619" max="13824" width="9.21875" style="1"/>
    <col min="13825" max="13826" width="0" style="1" hidden="1" customWidth="1"/>
    <col min="13827" max="13827" width="9.21875" style="1" customWidth="1"/>
    <col min="13828" max="13828" width="31.109375" style="1" customWidth="1"/>
    <col min="13829" max="13829" width="9.21875" style="1" customWidth="1"/>
    <col min="13830" max="13830" width="19.109375" style="1" customWidth="1"/>
    <col min="13831" max="13831" width="23.5546875" style="1" customWidth="1"/>
    <col min="13832" max="13844" width="0" style="1" hidden="1" customWidth="1"/>
    <col min="13845" max="13845" width="23.5546875" style="1" customWidth="1"/>
    <col min="13846" max="13857" width="0" style="1" hidden="1" customWidth="1"/>
    <col min="13858" max="13858" width="23.6640625" style="1" customWidth="1"/>
    <col min="13859" max="13859" width="24.5546875" style="1" customWidth="1"/>
    <col min="13860" max="13860" width="28.88671875" style="1" customWidth="1"/>
    <col min="13861" max="13861" width="50.109375" style="1" customWidth="1"/>
    <col min="13862" max="13865" width="9.21875" style="1" customWidth="1"/>
    <col min="13866" max="13866" width="42.33203125" style="1" customWidth="1"/>
    <col min="13867" max="13867" width="60.109375" style="1" customWidth="1"/>
    <col min="13868" max="13874" width="9.21875" style="1" customWidth="1"/>
    <col min="13875" max="14080" width="9.21875" style="1"/>
    <col min="14081" max="14082" width="0" style="1" hidden="1" customWidth="1"/>
    <col min="14083" max="14083" width="9.21875" style="1" customWidth="1"/>
    <col min="14084" max="14084" width="31.109375" style="1" customWidth="1"/>
    <col min="14085" max="14085" width="9.21875" style="1" customWidth="1"/>
    <col min="14086" max="14086" width="19.109375" style="1" customWidth="1"/>
    <col min="14087" max="14087" width="23.5546875" style="1" customWidth="1"/>
    <col min="14088" max="14100" width="0" style="1" hidden="1" customWidth="1"/>
    <col min="14101" max="14101" width="23.5546875" style="1" customWidth="1"/>
    <col min="14102" max="14113" width="0" style="1" hidden="1" customWidth="1"/>
    <col min="14114" max="14114" width="23.6640625" style="1" customWidth="1"/>
    <col min="14115" max="14115" width="24.5546875" style="1" customWidth="1"/>
    <col min="14116" max="14116" width="28.88671875" style="1" customWidth="1"/>
    <col min="14117" max="14117" width="50.109375" style="1" customWidth="1"/>
    <col min="14118" max="14121" width="9.21875" style="1" customWidth="1"/>
    <col min="14122" max="14122" width="42.33203125" style="1" customWidth="1"/>
    <col min="14123" max="14123" width="60.109375" style="1" customWidth="1"/>
    <col min="14124" max="14130" width="9.21875" style="1" customWidth="1"/>
    <col min="14131" max="14336" width="9.21875" style="1"/>
    <col min="14337" max="14338" width="0" style="1" hidden="1" customWidth="1"/>
    <col min="14339" max="14339" width="9.21875" style="1" customWidth="1"/>
    <col min="14340" max="14340" width="31.109375" style="1" customWidth="1"/>
    <col min="14341" max="14341" width="9.21875" style="1" customWidth="1"/>
    <col min="14342" max="14342" width="19.109375" style="1" customWidth="1"/>
    <col min="14343" max="14343" width="23.5546875" style="1" customWidth="1"/>
    <col min="14344" max="14356" width="0" style="1" hidden="1" customWidth="1"/>
    <col min="14357" max="14357" width="23.5546875" style="1" customWidth="1"/>
    <col min="14358" max="14369" width="0" style="1" hidden="1" customWidth="1"/>
    <col min="14370" max="14370" width="23.6640625" style="1" customWidth="1"/>
    <col min="14371" max="14371" width="24.5546875" style="1" customWidth="1"/>
    <col min="14372" max="14372" width="28.88671875" style="1" customWidth="1"/>
    <col min="14373" max="14373" width="50.109375" style="1" customWidth="1"/>
    <col min="14374" max="14377" width="9.21875" style="1" customWidth="1"/>
    <col min="14378" max="14378" width="42.33203125" style="1" customWidth="1"/>
    <col min="14379" max="14379" width="60.109375" style="1" customWidth="1"/>
    <col min="14380" max="14386" width="9.21875" style="1" customWidth="1"/>
    <col min="14387" max="14592" width="9.21875" style="1"/>
    <col min="14593" max="14594" width="0" style="1" hidden="1" customWidth="1"/>
    <col min="14595" max="14595" width="9.21875" style="1" customWidth="1"/>
    <col min="14596" max="14596" width="31.109375" style="1" customWidth="1"/>
    <col min="14597" max="14597" width="9.21875" style="1" customWidth="1"/>
    <col min="14598" max="14598" width="19.109375" style="1" customWidth="1"/>
    <col min="14599" max="14599" width="23.5546875" style="1" customWidth="1"/>
    <col min="14600" max="14612" width="0" style="1" hidden="1" customWidth="1"/>
    <col min="14613" max="14613" width="23.5546875" style="1" customWidth="1"/>
    <col min="14614" max="14625" width="0" style="1" hidden="1" customWidth="1"/>
    <col min="14626" max="14626" width="23.6640625" style="1" customWidth="1"/>
    <col min="14627" max="14627" width="24.5546875" style="1" customWidth="1"/>
    <col min="14628" max="14628" width="28.88671875" style="1" customWidth="1"/>
    <col min="14629" max="14629" width="50.109375" style="1" customWidth="1"/>
    <col min="14630" max="14633" width="9.21875" style="1" customWidth="1"/>
    <col min="14634" max="14634" width="42.33203125" style="1" customWidth="1"/>
    <col min="14635" max="14635" width="60.109375" style="1" customWidth="1"/>
    <col min="14636" max="14642" width="9.21875" style="1" customWidth="1"/>
    <col min="14643" max="14848" width="9.21875" style="1"/>
    <col min="14849" max="14850" width="0" style="1" hidden="1" customWidth="1"/>
    <col min="14851" max="14851" width="9.21875" style="1" customWidth="1"/>
    <col min="14852" max="14852" width="31.109375" style="1" customWidth="1"/>
    <col min="14853" max="14853" width="9.21875" style="1" customWidth="1"/>
    <col min="14854" max="14854" width="19.109375" style="1" customWidth="1"/>
    <col min="14855" max="14855" width="23.5546875" style="1" customWidth="1"/>
    <col min="14856" max="14868" width="0" style="1" hidden="1" customWidth="1"/>
    <col min="14869" max="14869" width="23.5546875" style="1" customWidth="1"/>
    <col min="14870" max="14881" width="0" style="1" hidden="1" customWidth="1"/>
    <col min="14882" max="14882" width="23.6640625" style="1" customWidth="1"/>
    <col min="14883" max="14883" width="24.5546875" style="1" customWidth="1"/>
    <col min="14884" max="14884" width="28.88671875" style="1" customWidth="1"/>
    <col min="14885" max="14885" width="50.109375" style="1" customWidth="1"/>
    <col min="14886" max="14889" width="9.21875" style="1" customWidth="1"/>
    <col min="14890" max="14890" width="42.33203125" style="1" customWidth="1"/>
    <col min="14891" max="14891" width="60.109375" style="1" customWidth="1"/>
    <col min="14892" max="14898" width="9.21875" style="1" customWidth="1"/>
    <col min="14899" max="15104" width="9.21875" style="1"/>
    <col min="15105" max="15106" width="0" style="1" hidden="1" customWidth="1"/>
    <col min="15107" max="15107" width="9.21875" style="1" customWidth="1"/>
    <col min="15108" max="15108" width="31.109375" style="1" customWidth="1"/>
    <col min="15109" max="15109" width="9.21875" style="1" customWidth="1"/>
    <col min="15110" max="15110" width="19.109375" style="1" customWidth="1"/>
    <col min="15111" max="15111" width="23.5546875" style="1" customWidth="1"/>
    <col min="15112" max="15124" width="0" style="1" hidden="1" customWidth="1"/>
    <col min="15125" max="15125" width="23.5546875" style="1" customWidth="1"/>
    <col min="15126" max="15137" width="0" style="1" hidden="1" customWidth="1"/>
    <col min="15138" max="15138" width="23.6640625" style="1" customWidth="1"/>
    <col min="15139" max="15139" width="24.5546875" style="1" customWidth="1"/>
    <col min="15140" max="15140" width="28.88671875" style="1" customWidth="1"/>
    <col min="15141" max="15141" width="50.109375" style="1" customWidth="1"/>
    <col min="15142" max="15145" width="9.21875" style="1" customWidth="1"/>
    <col min="15146" max="15146" width="42.33203125" style="1" customWidth="1"/>
    <col min="15147" max="15147" width="60.109375" style="1" customWidth="1"/>
    <col min="15148" max="15154" width="9.21875" style="1" customWidth="1"/>
    <col min="15155" max="15360" width="9.21875" style="1"/>
    <col min="15361" max="15362" width="0" style="1" hidden="1" customWidth="1"/>
    <col min="15363" max="15363" width="9.21875" style="1" customWidth="1"/>
    <col min="15364" max="15364" width="31.109375" style="1" customWidth="1"/>
    <col min="15365" max="15365" width="9.21875" style="1" customWidth="1"/>
    <col min="15366" max="15366" width="19.109375" style="1" customWidth="1"/>
    <col min="15367" max="15367" width="23.5546875" style="1" customWidth="1"/>
    <col min="15368" max="15380" width="0" style="1" hidden="1" customWidth="1"/>
    <col min="15381" max="15381" width="23.5546875" style="1" customWidth="1"/>
    <col min="15382" max="15393" width="0" style="1" hidden="1" customWidth="1"/>
    <col min="15394" max="15394" width="23.6640625" style="1" customWidth="1"/>
    <col min="15395" max="15395" width="24.5546875" style="1" customWidth="1"/>
    <col min="15396" max="15396" width="28.88671875" style="1" customWidth="1"/>
    <col min="15397" max="15397" width="50.109375" style="1" customWidth="1"/>
    <col min="15398" max="15401" width="9.21875" style="1" customWidth="1"/>
    <col min="15402" max="15402" width="42.33203125" style="1" customWidth="1"/>
    <col min="15403" max="15403" width="60.109375" style="1" customWidth="1"/>
    <col min="15404" max="15410" width="9.21875" style="1" customWidth="1"/>
    <col min="15411" max="15616" width="9.21875" style="1"/>
    <col min="15617" max="15618" width="0" style="1" hidden="1" customWidth="1"/>
    <col min="15619" max="15619" width="9.21875" style="1" customWidth="1"/>
    <col min="15620" max="15620" width="31.109375" style="1" customWidth="1"/>
    <col min="15621" max="15621" width="9.21875" style="1" customWidth="1"/>
    <col min="15622" max="15622" width="19.109375" style="1" customWidth="1"/>
    <col min="15623" max="15623" width="23.5546875" style="1" customWidth="1"/>
    <col min="15624" max="15636" width="0" style="1" hidden="1" customWidth="1"/>
    <col min="15637" max="15637" width="23.5546875" style="1" customWidth="1"/>
    <col min="15638" max="15649" width="0" style="1" hidden="1" customWidth="1"/>
    <col min="15650" max="15650" width="23.6640625" style="1" customWidth="1"/>
    <col min="15651" max="15651" width="24.5546875" style="1" customWidth="1"/>
    <col min="15652" max="15652" width="28.88671875" style="1" customWidth="1"/>
    <col min="15653" max="15653" width="50.109375" style="1" customWidth="1"/>
    <col min="15654" max="15657" width="9.21875" style="1" customWidth="1"/>
    <col min="15658" max="15658" width="42.33203125" style="1" customWidth="1"/>
    <col min="15659" max="15659" width="60.109375" style="1" customWidth="1"/>
    <col min="15660" max="15666" width="9.21875" style="1" customWidth="1"/>
    <col min="15667" max="15872" width="9.21875" style="1"/>
    <col min="15873" max="15874" width="0" style="1" hidden="1" customWidth="1"/>
    <col min="15875" max="15875" width="9.21875" style="1" customWidth="1"/>
    <col min="15876" max="15876" width="31.109375" style="1" customWidth="1"/>
    <col min="15877" max="15877" width="9.21875" style="1" customWidth="1"/>
    <col min="15878" max="15878" width="19.109375" style="1" customWidth="1"/>
    <col min="15879" max="15879" width="23.5546875" style="1" customWidth="1"/>
    <col min="15880" max="15892" width="0" style="1" hidden="1" customWidth="1"/>
    <col min="15893" max="15893" width="23.5546875" style="1" customWidth="1"/>
    <col min="15894" max="15905" width="0" style="1" hidden="1" customWidth="1"/>
    <col min="15906" max="15906" width="23.6640625" style="1" customWidth="1"/>
    <col min="15907" max="15907" width="24.5546875" style="1" customWidth="1"/>
    <col min="15908" max="15908" width="28.88671875" style="1" customWidth="1"/>
    <col min="15909" max="15909" width="50.109375" style="1" customWidth="1"/>
    <col min="15910" max="15913" width="9.21875" style="1" customWidth="1"/>
    <col min="15914" max="15914" width="42.33203125" style="1" customWidth="1"/>
    <col min="15915" max="15915" width="60.109375" style="1" customWidth="1"/>
    <col min="15916" max="15922" width="9.21875" style="1" customWidth="1"/>
    <col min="15923" max="16128" width="9.21875" style="1"/>
    <col min="16129" max="16130" width="0" style="1" hidden="1" customWidth="1"/>
    <col min="16131" max="16131" width="9.21875" style="1" customWidth="1"/>
    <col min="16132" max="16132" width="31.109375" style="1" customWidth="1"/>
    <col min="16133" max="16133" width="9.21875" style="1" customWidth="1"/>
    <col min="16134" max="16134" width="19.109375" style="1" customWidth="1"/>
    <col min="16135" max="16135" width="23.5546875" style="1" customWidth="1"/>
    <col min="16136" max="16148" width="0" style="1" hidden="1" customWidth="1"/>
    <col min="16149" max="16149" width="23.5546875" style="1" customWidth="1"/>
    <col min="16150" max="16161" width="0" style="1" hidden="1" customWidth="1"/>
    <col min="16162" max="16162" width="23.6640625" style="1" customWidth="1"/>
    <col min="16163" max="16163" width="24.5546875" style="1" customWidth="1"/>
    <col min="16164" max="16164" width="28.88671875" style="1" customWidth="1"/>
    <col min="16165" max="16165" width="50.109375" style="1" customWidth="1"/>
    <col min="16166" max="16169" width="9.21875" style="1" customWidth="1"/>
    <col min="16170" max="16170" width="42.33203125" style="1" customWidth="1"/>
    <col min="16171" max="16171" width="60.109375" style="1" customWidth="1"/>
    <col min="16172" max="16178" width="9.21875" style="1" customWidth="1"/>
    <col min="16179" max="16384" width="9.21875" style="1"/>
  </cols>
  <sheetData>
    <row r="1" spans="1:43" ht="15.6" customHeight="1" x14ac:dyDescent="0.3">
      <c r="D1" s="3" t="s">
        <v>0</v>
      </c>
      <c r="F1" s="117" t="s">
        <v>1</v>
      </c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</row>
    <row r="2" spans="1:43" ht="15.6" customHeight="1" x14ac:dyDescent="0.3">
      <c r="D2" s="3" t="s">
        <v>2</v>
      </c>
      <c r="F2" s="6"/>
      <c r="G2" s="7"/>
      <c r="K2" s="9"/>
      <c r="U2" s="10"/>
      <c r="V2" s="6"/>
      <c r="W2" s="11"/>
      <c r="X2" s="6"/>
      <c r="Y2" s="6"/>
      <c r="Z2" s="6"/>
      <c r="AA2" s="6"/>
      <c r="AB2" s="12"/>
      <c r="AC2" s="6"/>
      <c r="AD2" s="6"/>
      <c r="AE2" s="6"/>
      <c r="AF2" s="6"/>
      <c r="AG2" s="6"/>
      <c r="AH2" s="6"/>
    </row>
    <row r="3" spans="1:43" ht="34.799999999999997" customHeight="1" x14ac:dyDescent="0.3">
      <c r="C3" s="13"/>
      <c r="D3" s="14"/>
      <c r="E3" s="15"/>
      <c r="F3" s="16" t="s">
        <v>3</v>
      </c>
      <c r="G3" s="17" t="s">
        <v>4</v>
      </c>
      <c r="H3" s="18" t="s">
        <v>5</v>
      </c>
      <c r="I3" s="17">
        <v>2</v>
      </c>
      <c r="J3" s="17">
        <v>3</v>
      </c>
      <c r="K3" s="17">
        <v>4</v>
      </c>
      <c r="L3" s="17">
        <v>5</v>
      </c>
      <c r="M3" s="17">
        <v>6</v>
      </c>
      <c r="N3" s="17">
        <v>7</v>
      </c>
      <c r="O3" s="17">
        <v>8</v>
      </c>
      <c r="P3" s="17">
        <v>9</v>
      </c>
      <c r="Q3" s="17"/>
      <c r="R3" s="17">
        <v>10</v>
      </c>
      <c r="S3" s="17">
        <v>11</v>
      </c>
      <c r="T3" s="17">
        <v>12</v>
      </c>
      <c r="U3" s="19" t="s">
        <v>6</v>
      </c>
      <c r="V3" s="20" t="s">
        <v>5</v>
      </c>
      <c r="W3" s="21">
        <v>2</v>
      </c>
      <c r="X3" s="21">
        <v>3</v>
      </c>
      <c r="Y3" s="21">
        <v>4</v>
      </c>
      <c r="Z3" s="21">
        <v>5</v>
      </c>
      <c r="AA3" s="21">
        <v>6</v>
      </c>
      <c r="AB3" s="21">
        <v>7</v>
      </c>
      <c r="AC3" s="21">
        <v>8</v>
      </c>
      <c r="AD3" s="21">
        <v>9</v>
      </c>
      <c r="AE3" s="21">
        <v>10</v>
      </c>
      <c r="AF3" s="21">
        <v>11</v>
      </c>
      <c r="AG3" s="21">
        <v>12</v>
      </c>
      <c r="AH3" s="16" t="s">
        <v>7</v>
      </c>
    </row>
    <row r="4" spans="1:43" ht="15.6" customHeight="1" x14ac:dyDescent="0.3">
      <c r="A4" s="22"/>
      <c r="B4" s="22"/>
      <c r="C4" s="13"/>
      <c r="D4" s="118" t="s">
        <v>8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</row>
    <row r="5" spans="1:43" ht="15.6" customHeight="1" x14ac:dyDescent="0.3">
      <c r="A5" s="23">
        <f>B5-G5</f>
        <v>-2426246.5</v>
      </c>
      <c r="B5" s="22">
        <v>14722370</v>
      </c>
      <c r="C5" s="24">
        <v>211</v>
      </c>
      <c r="D5" s="25" t="s">
        <v>9</v>
      </c>
      <c r="E5" s="24"/>
      <c r="F5" s="26">
        <f>F6+F7+F8</f>
        <v>0</v>
      </c>
      <c r="G5" s="27">
        <f>G6+G8</f>
        <v>17148616.5</v>
      </c>
      <c r="H5" s="27">
        <f>H6+H8</f>
        <v>239321.22999999998</v>
      </c>
      <c r="I5" s="27">
        <f>I6+I8</f>
        <v>1504608.04</v>
      </c>
      <c r="J5" s="28">
        <f>J6+J8</f>
        <v>1343448.72</v>
      </c>
      <c r="K5" s="28">
        <f>K6+K8</f>
        <v>1494142.8299999998</v>
      </c>
      <c r="L5" s="28">
        <f t="shared" ref="L5:S5" si="0">L6+L7+L8</f>
        <v>1387477.67</v>
      </c>
      <c r="M5" s="28">
        <f t="shared" si="0"/>
        <v>2114825.0100000002</v>
      </c>
      <c r="N5" s="28">
        <f t="shared" si="0"/>
        <v>1077823.93</v>
      </c>
      <c r="O5" s="28">
        <f t="shared" si="0"/>
        <v>402014.44999999995</v>
      </c>
      <c r="P5" s="28">
        <f t="shared" si="0"/>
        <v>1568538.1199999996</v>
      </c>
      <c r="Q5" s="28">
        <f t="shared" si="0"/>
        <v>0</v>
      </c>
      <c r="R5" s="28">
        <f t="shared" si="0"/>
        <v>1759210.3</v>
      </c>
      <c r="S5" s="28">
        <f t="shared" si="0"/>
        <v>1313096.6100000001</v>
      </c>
      <c r="T5" s="28">
        <f>T6+T7+T8</f>
        <v>2944109.59</v>
      </c>
      <c r="U5" s="29">
        <f>U6+U8</f>
        <v>17005271.23</v>
      </c>
      <c r="V5" s="28">
        <f t="shared" ref="V5:AG5" si="1">V6+V7+V8</f>
        <v>329418.53000000003</v>
      </c>
      <c r="W5" s="28">
        <f t="shared" si="1"/>
        <v>1504608.04</v>
      </c>
      <c r="X5" s="28">
        <f t="shared" si="1"/>
        <v>1343448.7200000002</v>
      </c>
      <c r="Y5" s="28">
        <f t="shared" si="1"/>
        <v>1494139.8299999998</v>
      </c>
      <c r="Z5" s="28">
        <f t="shared" si="1"/>
        <v>1289507.6700000002</v>
      </c>
      <c r="AA5" s="28">
        <f t="shared" si="1"/>
        <v>2120024.33</v>
      </c>
      <c r="AB5" s="28">
        <f t="shared" si="1"/>
        <v>1080500.0899999999</v>
      </c>
      <c r="AC5" s="28">
        <f t="shared" si="1"/>
        <v>397775.23</v>
      </c>
      <c r="AD5" s="28">
        <f t="shared" si="1"/>
        <v>1568038.3399999999</v>
      </c>
      <c r="AE5" s="28">
        <f t="shared" si="1"/>
        <v>1760953.48</v>
      </c>
      <c r="AF5" s="28">
        <f t="shared" si="1"/>
        <v>1313692.6499999999</v>
      </c>
      <c r="AG5" s="28">
        <f t="shared" si="1"/>
        <v>2803164.3200000003</v>
      </c>
      <c r="AH5" s="28">
        <f>F5+G5-U5</f>
        <v>143345.26999999955</v>
      </c>
      <c r="AI5" s="39"/>
      <c r="AJ5" s="52"/>
      <c r="AK5" s="32"/>
      <c r="AP5" s="1">
        <f>AP6+AP7</f>
        <v>17148616.5</v>
      </c>
      <c r="AQ5" s="33">
        <f>AQ6+AQ7</f>
        <v>0</v>
      </c>
    </row>
    <row r="6" spans="1:43" ht="15.6" customHeight="1" x14ac:dyDescent="0.3">
      <c r="A6" s="22"/>
      <c r="B6" s="22"/>
      <c r="C6" s="34"/>
      <c r="D6" s="35" t="s">
        <v>10</v>
      </c>
      <c r="E6" s="36">
        <v>111</v>
      </c>
      <c r="F6" s="37">
        <f>934.84-934.84</f>
        <v>0</v>
      </c>
      <c r="G6" s="115">
        <f>H6+I6+J6+K6+L6+M6+N6+O6+P6+R6+S6+T6</f>
        <v>10754591.93</v>
      </c>
      <c r="H6" s="37">
        <f>'[1]1103'!F6+'[1]0703-614'!H6+'[1]025050-614'!F6</f>
        <v>216750.43</v>
      </c>
      <c r="I6" s="37">
        <f>'[1]1103'!G6+'[1]0703-614'!I6+'[1]025050-614'!G6</f>
        <v>948714.19000000006</v>
      </c>
      <c r="J6" s="37">
        <f>'[1]1103'!H6+'[1]0703-614'!J6+'[1]025050-614'!H6</f>
        <v>843016.99</v>
      </c>
      <c r="K6" s="37">
        <f>'[1]1103'!I6+'[1]0703-614'!K6+'[1]025050-614'!I6</f>
        <v>989437.59</v>
      </c>
      <c r="L6" s="37">
        <f>'[1]1103'!J6+'[1]0703-614'!L6+'[1]025050-614'!J6</f>
        <v>821983.3899999999</v>
      </c>
      <c r="M6" s="37">
        <f>'[1]1103'!K6+'[1]0703-614'!M6+'[1]025050-614'!K6</f>
        <v>1566239.6600000001</v>
      </c>
      <c r="N6" s="37">
        <f>'[1]1103'!L6+'[1]0703-614'!N6+'[1]025050-614'!L6</f>
        <v>476367.95999999996</v>
      </c>
      <c r="O6" s="37">
        <f>'[1]1103'!M6+'[1]0703-614'!O6+'[1]025050-614'!M6</f>
        <v>165294.49</v>
      </c>
      <c r="P6" s="37">
        <f>'[1]1103'!N6+'[1]0703-614'!P6+'[1]025050-614'!N6</f>
        <v>1063530.67</v>
      </c>
      <c r="Q6" s="37">
        <f>'[1]1103'!O6+'[1]0703-614'!Q6+'[1]025050-614'!O6</f>
        <v>0</v>
      </c>
      <c r="R6" s="37">
        <f>'[1]1103'!P6+'[1]0703-614'!R6+'[1]025050-614'!P6</f>
        <v>1215677.25</v>
      </c>
      <c r="S6" s="37">
        <f>'[1]1103'!Q6+'[1]0703-614'!S6+'[1]025050-614'!Q6</f>
        <v>700665.8</v>
      </c>
      <c r="T6" s="37">
        <f>'[1]1103'!R6</f>
        <v>1746913.5099999998</v>
      </c>
      <c r="U6" s="116">
        <f>V6+W6+X6+Y6+Z6+AA6+AB6+AC6+AD6+AE6+AF6+AG6</f>
        <v>10754591.930000002</v>
      </c>
      <c r="V6" s="37">
        <f>'[1]1103'!T6+'[1]0703-614'!V6+'[1]025050-614'!T6</f>
        <v>216750.43</v>
      </c>
      <c r="W6" s="37">
        <f>'[1]1103'!U6+'[1]0703-614'!W6+'[1]025050-614'!U6</f>
        <v>948714.19000000006</v>
      </c>
      <c r="X6" s="37">
        <f>'[1]1103'!V6+'[1]0703-614'!X6+'[1]025050-614'!V6</f>
        <v>843016.99000000022</v>
      </c>
      <c r="Y6" s="37">
        <f>'[1]1103'!W6+'[1]0703-614'!Y6+'[1]025050-614'!W6</f>
        <v>989434.59</v>
      </c>
      <c r="Z6" s="37">
        <f>'[1]1103'!X6+'[1]0703-614'!Z6+'[1]025050-614'!X6</f>
        <v>821986.39000000013</v>
      </c>
      <c r="AA6" s="37">
        <f>'[1]1103'!Y6+'[1]0703-614'!AA6+'[1]025050-614'!Y6</f>
        <v>1563563.67</v>
      </c>
      <c r="AB6" s="37">
        <f>'[1]1103'!Z6+'[1]0703-614'!AB6+'[1]025050-614'!Z6</f>
        <v>479043.73</v>
      </c>
      <c r="AC6" s="37">
        <f>'[1]1103'!AA6+'[1]0703-614'!AC6+'[1]025050-614'!AA6</f>
        <v>165794.49000000002</v>
      </c>
      <c r="AD6" s="37">
        <f>'[1]1103'!AB6+'[1]0703-614'!AD6</f>
        <v>1063030.8900000001</v>
      </c>
      <c r="AE6" s="37">
        <f>'[1]1103'!AC6</f>
        <v>1214438.83</v>
      </c>
      <c r="AF6" s="37">
        <f>'[1]1103'!AD6</f>
        <v>701904.22</v>
      </c>
      <c r="AG6" s="37">
        <f>'[1]1103'!AE6</f>
        <v>1746913.51</v>
      </c>
      <c r="AH6" s="37">
        <f>F6+G6-U6</f>
        <v>0</v>
      </c>
      <c r="AI6" s="39"/>
      <c r="AJ6" s="52"/>
      <c r="AK6" s="40"/>
      <c r="AP6" s="1">
        <v>10754592</v>
      </c>
      <c r="AQ6" s="33">
        <f>AP6-G6</f>
        <v>7.0000000298023224E-2</v>
      </c>
    </row>
    <row r="7" spans="1:43" ht="15.6" customHeight="1" x14ac:dyDescent="0.3">
      <c r="A7" s="22"/>
      <c r="B7" s="22"/>
      <c r="C7" s="34"/>
      <c r="D7" s="41" t="s">
        <v>11</v>
      </c>
      <c r="E7" s="42">
        <v>111</v>
      </c>
      <c r="F7" s="37">
        <v>0</v>
      </c>
      <c r="G7" s="115">
        <f>H7+I7+J7+K7+L7+M7+N7+O7+P7+R7+S7+T7</f>
        <v>0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116">
        <f>V7+W7+X7+Y7+Z7+AA7+AB7+AC7+AD7+AE7+AF7+AG7</f>
        <v>0</v>
      </c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>
        <f>F7+G7-U7</f>
        <v>0</v>
      </c>
      <c r="AI7" s="39"/>
      <c r="AJ7" s="31"/>
      <c r="AK7" s="43"/>
      <c r="AP7" s="1">
        <f>6474016.5-79992</f>
        <v>6394024.5</v>
      </c>
      <c r="AQ7" s="33">
        <f>AP7-G8</f>
        <v>-7.0000000298023224E-2</v>
      </c>
    </row>
    <row r="8" spans="1:43" ht="15.6" customHeight="1" outlineLevel="1" x14ac:dyDescent="0.3">
      <c r="A8" s="22"/>
      <c r="B8" s="22"/>
      <c r="C8" s="34"/>
      <c r="D8" s="41" t="s">
        <v>12</v>
      </c>
      <c r="E8" s="42">
        <v>111</v>
      </c>
      <c r="F8" s="37">
        <f>'[1]025050-614'!D8</f>
        <v>0</v>
      </c>
      <c r="G8" s="115">
        <f>H8+I8+J8+K8+L8+M8+N8+O8+P8+R8+S8+T8</f>
        <v>6394024.5700000003</v>
      </c>
      <c r="H8" s="37">
        <f>'[1]1103'!F8+'[1]0703-614'!H8+'[1]025050-614'!F8</f>
        <v>22570.799999999999</v>
      </c>
      <c r="I8" s="37">
        <f>'[1]0703-614'!I8+'[1]025050-614'!G8</f>
        <v>555893.85</v>
      </c>
      <c r="J8" s="37">
        <f>'[1]0703-614'!J8+'[1]025050-614'!H8</f>
        <v>500431.73</v>
      </c>
      <c r="K8" s="37">
        <f>'[1]1103'!I8+'[1]0703-614'!K8+'[1]025050-614'!I8</f>
        <v>504705.23999999993</v>
      </c>
      <c r="L8" s="37">
        <f>'[1]0703-614'!L8+'[1]025050-614'!J8</f>
        <v>565494.28</v>
      </c>
      <c r="M8" s="37">
        <f>'[1]0703-614'!M8+'[1]025050-614'!K8</f>
        <v>548585.35</v>
      </c>
      <c r="N8" s="37">
        <f>'[1]0703-614'!N8+'[1]025050-614'!L8</f>
        <v>601455.97</v>
      </c>
      <c r="O8" s="37">
        <f>'[1]0703-614'!O8+'[1]025050-614'!M8</f>
        <v>236719.96</v>
      </c>
      <c r="P8" s="37">
        <f>'[1]1103'!N8+'[1]0703-614'!P8+'[1]025050-614'!N8</f>
        <v>505007.44999999972</v>
      </c>
      <c r="Q8" s="37">
        <f>'[1]0703-614'!Q8+'[1]025050-614'!O8</f>
        <v>0</v>
      </c>
      <c r="R8" s="37">
        <f>'[1]1103'!P8+'[1]0703-614'!R8+'[1]025050-614'!P8</f>
        <v>543533.05000000005</v>
      </c>
      <c r="S8" s="37">
        <f>'[1]1103'!Q8</f>
        <v>612430.81000000006</v>
      </c>
      <c r="T8" s="37">
        <f>'[1]1103'!R8</f>
        <v>1197196.0800000003</v>
      </c>
      <c r="U8" s="116">
        <f>V8+W8+X8+Y8+Z8+AA8+AB8+AC8+AD8+AE8+AF8+AG8</f>
        <v>6250679.2999999989</v>
      </c>
      <c r="V8" s="37">
        <f>'[1]1103'!T8+'[1]0703-614'!V8+'[1]025050-614'!T8</f>
        <v>112668.1</v>
      </c>
      <c r="W8" s="37">
        <f>'[1]0703-614'!W8+'[1]025050-614'!U8</f>
        <v>555893.85</v>
      </c>
      <c r="X8" s="37">
        <f>'[1]0703-614'!X8+'[1]025050-614'!V8</f>
        <v>500431.72999999992</v>
      </c>
      <c r="Y8" s="37">
        <f>'[1]1103'!W8+'[1]0703-614'!Y8+'[1]025050-614'!W8</f>
        <v>504705.23999999993</v>
      </c>
      <c r="Z8" s="37">
        <f>'[1]0703-614'!Z8+'[1]025050-614'!X8</f>
        <v>467521.27999999997</v>
      </c>
      <c r="AA8" s="37">
        <f>'[1]0703-614'!AA8+'[1]025050-614'!Y8</f>
        <v>556460.65999999992</v>
      </c>
      <c r="AB8" s="37">
        <f>'[1]0703-614'!AB8+'[1]025050-614'!Z8</f>
        <v>601456.35999999987</v>
      </c>
      <c r="AC8" s="37">
        <f>'[1]0703-614'!AC8+'[1]025050-614'!AA8</f>
        <v>231980.74</v>
      </c>
      <c r="AD8" s="37">
        <f>'[1]0703-614'!AD8+'[1]025050-614'!AB8+'[1]1103'!N8</f>
        <v>505007.44999999972</v>
      </c>
      <c r="AE8" s="37">
        <f>'[1]1103'!AC8+'[1]0703-614'!AE8+'[1]025050-614'!AC8</f>
        <v>546514.64999999991</v>
      </c>
      <c r="AF8" s="37">
        <f>'[1]1103'!AD8</f>
        <v>611788.42999999993</v>
      </c>
      <c r="AG8" s="37">
        <f>'[1]1103'!AE8</f>
        <v>1056250.81</v>
      </c>
      <c r="AH8" s="37">
        <f>F8+G8-U8</f>
        <v>143345.27000000142</v>
      </c>
      <c r="AI8" s="39"/>
      <c r="AJ8" s="31"/>
      <c r="AK8" s="43"/>
      <c r="AQ8" s="33">
        <f>AQ7*30.2/100</f>
        <v>-2.1140000090003011E-2</v>
      </c>
    </row>
    <row r="9" spans="1:43" ht="15.6" customHeight="1" x14ac:dyDescent="0.3">
      <c r="A9" s="23">
        <f>B9-G9</f>
        <v>-759933.49999999907</v>
      </c>
      <c r="B9" s="22">
        <v>4408400</v>
      </c>
      <c r="C9" s="24">
        <v>213</v>
      </c>
      <c r="D9" s="44" t="s">
        <v>13</v>
      </c>
      <c r="E9" s="24"/>
      <c r="F9" s="28">
        <f>F10+F12</f>
        <v>0</v>
      </c>
      <c r="G9" s="28">
        <f>G10+G11+G12</f>
        <v>5168333.4999999991</v>
      </c>
      <c r="H9" s="28"/>
      <c r="I9" s="28">
        <f>I10+I11+I12</f>
        <v>357178.74</v>
      </c>
      <c r="J9" s="28">
        <f>J10+J11+J12</f>
        <v>413668.05</v>
      </c>
      <c r="K9" s="28">
        <f t="shared" ref="K9:S9" si="2">K10+K11+K12</f>
        <v>443861.96000000008</v>
      </c>
      <c r="L9" s="28">
        <f t="shared" si="2"/>
        <v>389156.12</v>
      </c>
      <c r="M9" s="28">
        <f t="shared" si="2"/>
        <v>405317.41000000003</v>
      </c>
      <c r="N9" s="28">
        <f t="shared" si="2"/>
        <v>595851.17000000004</v>
      </c>
      <c r="O9" s="28">
        <f t="shared" si="2"/>
        <v>1865.11</v>
      </c>
      <c r="P9" s="28">
        <f t="shared" si="2"/>
        <v>578733.78</v>
      </c>
      <c r="Q9" s="28">
        <f t="shared" si="2"/>
        <v>0</v>
      </c>
      <c r="R9" s="28">
        <f t="shared" si="2"/>
        <v>494958.99</v>
      </c>
      <c r="S9" s="28">
        <f t="shared" si="2"/>
        <v>434364.54</v>
      </c>
      <c r="T9" s="28">
        <f>T10+T11+T12</f>
        <v>1053377.6299999999</v>
      </c>
      <c r="U9" s="28">
        <f>U10+U12</f>
        <v>5135720.0899999989</v>
      </c>
      <c r="V9" s="45">
        <f t="shared" ref="V9:AG9" si="3">V10+V11+V12</f>
        <v>0</v>
      </c>
      <c r="W9" s="45">
        <f t="shared" si="3"/>
        <v>357178.74</v>
      </c>
      <c r="X9" s="45">
        <f t="shared" si="3"/>
        <v>413668.05</v>
      </c>
      <c r="Y9" s="45">
        <f t="shared" si="3"/>
        <v>443861.96000000008</v>
      </c>
      <c r="Z9" s="45">
        <f t="shared" si="3"/>
        <v>389156.12</v>
      </c>
      <c r="AA9" s="45">
        <f t="shared" si="3"/>
        <v>405317.41000000003</v>
      </c>
      <c r="AB9" s="45">
        <f t="shared" si="3"/>
        <v>595851.17000000004</v>
      </c>
      <c r="AC9" s="45">
        <f t="shared" si="3"/>
        <v>1865.11</v>
      </c>
      <c r="AD9" s="45">
        <f t="shared" si="3"/>
        <v>578733.78</v>
      </c>
      <c r="AE9" s="45">
        <f t="shared" si="3"/>
        <v>494935.53</v>
      </c>
      <c r="AF9" s="45">
        <f t="shared" si="3"/>
        <v>434388</v>
      </c>
      <c r="AG9" s="45">
        <f t="shared" si="3"/>
        <v>1020764.22</v>
      </c>
      <c r="AH9" s="28">
        <f>F9+G9-U9</f>
        <v>32613.410000000149</v>
      </c>
      <c r="AI9" s="30"/>
      <c r="AJ9" s="31"/>
      <c r="AK9" s="43"/>
    </row>
    <row r="10" spans="1:43" ht="15.6" customHeight="1" x14ac:dyDescent="0.3">
      <c r="A10" s="22"/>
      <c r="B10" s="22"/>
      <c r="C10" s="34"/>
      <c r="D10" s="35" t="s">
        <v>10</v>
      </c>
      <c r="E10" s="36">
        <v>119</v>
      </c>
      <c r="F10" s="46"/>
      <c r="G10" s="37">
        <f>I10+J10+K10+L10+M10+N10+O10+P10+Q10+R10+S10+T10</f>
        <v>3512278.9099999992</v>
      </c>
      <c r="H10" s="37"/>
      <c r="I10" s="37">
        <f>'[1]1103'!G10+'[1]0703-614'!I10+'[1]025050-614'!G10</f>
        <v>230824.63</v>
      </c>
      <c r="J10" s="37">
        <f>'[1]1103'!H10+'[1]0703-614'!J10+'[1]025050-614'!H10</f>
        <v>273442.37</v>
      </c>
      <c r="K10" s="37">
        <f>'[1]1103'!I10+'[1]0703-614'!K10+'[1]025050-614'!I10</f>
        <v>297989.41000000003</v>
      </c>
      <c r="L10" s="37">
        <f>'[1]1103'!J10+'[1]0703-614'!L10+'[1]025050-614'!J10</f>
        <v>230610.47999999998</v>
      </c>
      <c r="M10" s="37">
        <f>'[1]1103'!K10+'[1]0703-614'!M10+'[1]025050-614'!K10</f>
        <v>264703.28000000003</v>
      </c>
      <c r="N10" s="37">
        <f>'[1]1103'!L10+'[1]0703-614'!N10+'[1]025050-614'!L10</f>
        <v>412864.38</v>
      </c>
      <c r="O10" s="37">
        <f>'[1]1103'!M10</f>
        <v>935.04</v>
      </c>
      <c r="P10" s="37">
        <f>'[1]1103'!N10+'[1]0703-614'!P10+'[1]025050-614'!N10</f>
        <v>435827.09</v>
      </c>
      <c r="Q10" s="37"/>
      <c r="R10" s="37">
        <f>'[1]1103'!P10+'[1]0703-614'!R10+'[1]025050-614'!P10</f>
        <v>494036.01</v>
      </c>
      <c r="S10" s="37">
        <f>'[1]1103'!Q10</f>
        <v>244257.55</v>
      </c>
      <c r="T10" s="37">
        <f>'[1]1103'!R10</f>
        <v>626788.67000000004</v>
      </c>
      <c r="U10" s="37">
        <f>V10+W10+X10+Y10+Z10+AA10+AB10+AC10+AD10+AE10+AF10+AG10</f>
        <v>3512278.9099999992</v>
      </c>
      <c r="V10" s="37"/>
      <c r="W10" s="37">
        <f>'[1]1103'!U10+'[1]0703-614'!W10+'[1]025050-614'!U10</f>
        <v>230824.63</v>
      </c>
      <c r="X10" s="37">
        <f>'[1]1103'!V10+'[1]0703-614'!X10+'[1]025050-614'!V10</f>
        <v>273442.37</v>
      </c>
      <c r="Y10" s="37">
        <f>'[1]1103'!W10+'[1]0703-614'!Y10+'[1]025050-614'!W10</f>
        <v>297989.41000000003</v>
      </c>
      <c r="Z10" s="37">
        <f>'[1]1103'!X10+'[1]0703-614'!Z10+'[1]025050-614'!X10</f>
        <v>230610.47999999998</v>
      </c>
      <c r="AA10" s="37">
        <f>'[1]1103'!Y10+'[1]0703-614'!AA10+'[1]025050-614'!Y10</f>
        <v>264703.28000000003</v>
      </c>
      <c r="AB10" s="37">
        <f>'[1]1103'!Z10+'[1]025050-614'!Z10+'[1]0703-614'!AB10</f>
        <v>412864.38</v>
      </c>
      <c r="AC10" s="37">
        <f>'[1]1103'!AA10+'[1]0703-614'!AC10+'[1]025050-614'!AA10</f>
        <v>935.04</v>
      </c>
      <c r="AD10" s="37">
        <f>'[1]1103'!AB10+'[1]0703-614'!AD10</f>
        <v>435827.09</v>
      </c>
      <c r="AE10" s="37">
        <f>'[1]1103'!AC10</f>
        <v>494036.01</v>
      </c>
      <c r="AF10" s="37">
        <f>'[1]1103'!AD10</f>
        <v>244257.55</v>
      </c>
      <c r="AG10" s="37">
        <f>'[1]1103'!AE10</f>
        <v>626788.67000000004</v>
      </c>
      <c r="AH10" s="37">
        <f t="shared" ref="AH10:AH25" si="4">F10+G10-U10</f>
        <v>0</v>
      </c>
      <c r="AI10" s="39"/>
      <c r="AJ10" s="31"/>
      <c r="AK10" s="43"/>
    </row>
    <row r="11" spans="1:43" ht="15.6" customHeight="1" x14ac:dyDescent="0.3">
      <c r="A11" s="22"/>
      <c r="B11" s="22"/>
      <c r="C11" s="34"/>
      <c r="D11" s="41" t="s">
        <v>11</v>
      </c>
      <c r="E11" s="42">
        <v>119</v>
      </c>
      <c r="F11" s="37"/>
      <c r="G11" s="37">
        <f>H11+I11+J11+K11+L11+M11+N11+O11+P11+R11+S11+T11</f>
        <v>0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>
        <f t="shared" ref="U11:U17" si="5">V11+W11+X11+Y11+Z11+AA11+AB11+AC11+AD11+AE11+AF11+AG11</f>
        <v>0</v>
      </c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>
        <f t="shared" si="4"/>
        <v>0</v>
      </c>
      <c r="AI11" s="30"/>
      <c r="AJ11" s="31"/>
      <c r="AK11" s="43"/>
    </row>
    <row r="12" spans="1:43" ht="15.6" customHeight="1" outlineLevel="1" x14ac:dyDescent="0.3">
      <c r="A12" s="22"/>
      <c r="B12" s="22"/>
      <c r="C12" s="34"/>
      <c r="D12" s="41" t="s">
        <v>14</v>
      </c>
      <c r="E12" s="42"/>
      <c r="F12" s="37">
        <f>'[1]025050-614'!D12</f>
        <v>0</v>
      </c>
      <c r="G12" s="37">
        <f>H12+I12+J12+K12+L12+M12+N12+O12+P12+R12+S12+T12</f>
        <v>1656054.5899999999</v>
      </c>
      <c r="H12" s="37"/>
      <c r="I12" s="37">
        <f>'[1]0703-614'!I12+'[1]025050-614'!G12</f>
        <v>126354.11</v>
      </c>
      <c r="J12" s="37">
        <f>'[1]0703-614'!J12+'[1]025050-614'!H12</f>
        <v>140225.68</v>
      </c>
      <c r="K12" s="37">
        <f>'[1]0703-614'!K12+'[1]025050-614'!I12</f>
        <v>145872.55000000002</v>
      </c>
      <c r="L12" s="37">
        <f>'[1]0703-614'!L12+'[1]025050-614'!J12</f>
        <v>158545.64000000001</v>
      </c>
      <c r="M12" s="37">
        <f>'[1]0703-614'!M12+'[1]025050-614'!K12</f>
        <v>140614.13</v>
      </c>
      <c r="N12" s="37">
        <f>'[1]0703-614'!N12+'[1]025050-614'!L12</f>
        <v>182986.79</v>
      </c>
      <c r="O12" s="37">
        <f>'[1]0703-614'!O12+'[1]025050-614'!M12</f>
        <v>930.06999999999994</v>
      </c>
      <c r="P12" s="37">
        <f>'[1]1103'!N12+'[1]0703-614'!P12+'[1]025050-614'!N12</f>
        <v>142906.68999999994</v>
      </c>
      <c r="Q12" s="37"/>
      <c r="R12" s="37">
        <f>'[1]1103'!P12+'[1]0703-614'!R12+'[1]025050-614'!P12</f>
        <v>922.98000000001048</v>
      </c>
      <c r="S12" s="37">
        <f>'[1]1103'!Q12</f>
        <v>190106.99</v>
      </c>
      <c r="T12" s="37">
        <f>'[1]1103'!R12</f>
        <v>426588.95999999996</v>
      </c>
      <c r="U12" s="37">
        <f>V12+W12+X12+Y12+Z12+AA12+AB12+AC12+AD12+AE12+AF12+AG12</f>
        <v>1623441.18</v>
      </c>
      <c r="V12" s="37"/>
      <c r="W12" s="37">
        <f>'[1]0703-614'!W12+'[1]025050-614'!U12</f>
        <v>126354.11</v>
      </c>
      <c r="X12" s="37">
        <f>'[1]0703-614'!X12+'[1]025050-614'!V12</f>
        <v>140225.68</v>
      </c>
      <c r="Y12" s="37">
        <f>'[1]0703-614'!Y12+'[1]025050-614'!W12</f>
        <v>145872.55000000002</v>
      </c>
      <c r="Z12" s="37">
        <f>'[1]1103'!X12+'[1]0703-614'!Z12+'[1]025050-614'!X12</f>
        <v>158545.64000000001</v>
      </c>
      <c r="AA12" s="37">
        <f>'[1]0703-614'!AA12+'[1]025050-614'!Y12</f>
        <v>140614.13</v>
      </c>
      <c r="AB12" s="37">
        <f>'[1]025050-614'!Z12+'[1]0703-614'!AB12</f>
        <v>182986.79</v>
      </c>
      <c r="AC12" s="37">
        <f>'[1]0703-614'!AC12+'[1]025050-614'!AA12</f>
        <v>930.06999999999994</v>
      </c>
      <c r="AD12" s="37">
        <f>'[1]0703-614'!AD12+'[1]025050-614'!AB12+'[1]1103'!N12</f>
        <v>142906.68999999994</v>
      </c>
      <c r="AE12" s="37">
        <f>'[1]1103'!AC12+'[1]0703-614'!AE12+'[1]025050-614'!AC12</f>
        <v>899.52000000001863</v>
      </c>
      <c r="AF12" s="37">
        <f>'[1]1103'!AD12</f>
        <v>190130.44999999998</v>
      </c>
      <c r="AG12" s="37">
        <f>'[1]1103'!AE12</f>
        <v>393975.55</v>
      </c>
      <c r="AH12" s="37">
        <f t="shared" si="4"/>
        <v>32613.409999999916</v>
      </c>
      <c r="AI12" s="39"/>
      <c r="AJ12" s="31"/>
      <c r="AK12" s="43"/>
    </row>
    <row r="13" spans="1:43" ht="15.6" customHeight="1" x14ac:dyDescent="0.3">
      <c r="A13" s="23">
        <f t="shared" ref="A13:A18" si="6">B13-G13</f>
        <v>14530.68</v>
      </c>
      <c r="B13" s="22">
        <f>B14+B16+B17</f>
        <v>57130.68</v>
      </c>
      <c r="C13" s="24">
        <v>221</v>
      </c>
      <c r="D13" s="25" t="s">
        <v>15</v>
      </c>
      <c r="E13" s="24"/>
      <c r="F13" s="28">
        <f>F14+F15+F16</f>
        <v>0</v>
      </c>
      <c r="G13" s="28">
        <f>G14+G15+G16+G17</f>
        <v>42600</v>
      </c>
      <c r="H13" s="28"/>
      <c r="I13" s="28">
        <f t="shared" ref="I13:S13" si="7">I14+I15+I16+I17</f>
        <v>9905.880000000001</v>
      </c>
      <c r="J13" s="28">
        <f t="shared" si="7"/>
        <v>2966.73</v>
      </c>
      <c r="K13" s="28">
        <f t="shared" si="7"/>
        <v>2951</v>
      </c>
      <c r="L13" s="28">
        <f t="shared" si="7"/>
        <v>2951</v>
      </c>
      <c r="M13" s="28">
        <f>M14+M15+M16+M17</f>
        <v>2958.01</v>
      </c>
      <c r="N13" s="28">
        <f t="shared" si="7"/>
        <v>2951</v>
      </c>
      <c r="O13" s="28">
        <f t="shared" si="7"/>
        <v>2951</v>
      </c>
      <c r="P13" s="28">
        <f t="shared" si="7"/>
        <v>2956.24</v>
      </c>
      <c r="Q13" s="28"/>
      <c r="R13" s="28">
        <f t="shared" si="7"/>
        <v>2951</v>
      </c>
      <c r="S13" s="28">
        <f t="shared" si="7"/>
        <v>2956.24</v>
      </c>
      <c r="T13" s="28">
        <f>T14+T15+T16+T17</f>
        <v>6101.9</v>
      </c>
      <c r="U13" s="28">
        <f>V13+W13+X13+Y13+Z13+AA13+AB13+AC13+AD13+AE13+AF13+AG13</f>
        <v>42400.1</v>
      </c>
      <c r="V13" s="28">
        <f>V14+V16+V17</f>
        <v>0</v>
      </c>
      <c r="W13" s="28">
        <f>W14+W15+W16+W17</f>
        <v>9905.880000000001</v>
      </c>
      <c r="X13" s="28">
        <f>X14+X15+X16+X17</f>
        <v>2966.73</v>
      </c>
      <c r="Y13" s="28">
        <f>Y14+Y15+Y16+Y17</f>
        <v>2951</v>
      </c>
      <c r="Z13" s="28">
        <f t="shared" ref="Z13:AG13" si="8">Z14+Z15+Z16+Z17</f>
        <v>2951</v>
      </c>
      <c r="AA13" s="28">
        <f t="shared" si="8"/>
        <v>2958.01</v>
      </c>
      <c r="AB13" s="28">
        <f t="shared" si="8"/>
        <v>2951</v>
      </c>
      <c r="AC13" s="28">
        <f t="shared" si="8"/>
        <v>2951</v>
      </c>
      <c r="AD13" s="28">
        <f t="shared" si="8"/>
        <v>2956.24</v>
      </c>
      <c r="AE13" s="28">
        <f t="shared" si="8"/>
        <v>2951</v>
      </c>
      <c r="AF13" s="28">
        <f t="shared" si="8"/>
        <v>2956.24</v>
      </c>
      <c r="AG13" s="28">
        <f t="shared" si="8"/>
        <v>5902</v>
      </c>
      <c r="AH13" s="28">
        <f t="shared" si="4"/>
        <v>199.90000000000146</v>
      </c>
      <c r="AI13" s="47"/>
      <c r="AJ13" s="47"/>
      <c r="AK13" s="32"/>
    </row>
    <row r="14" spans="1:43" ht="15.6" customHeight="1" x14ac:dyDescent="0.3">
      <c r="A14" s="48">
        <f t="shared" si="6"/>
        <v>10732.2</v>
      </c>
      <c r="B14" s="22">
        <v>22332.2</v>
      </c>
      <c r="C14" s="34"/>
      <c r="D14" s="49" t="s">
        <v>16</v>
      </c>
      <c r="E14" s="34">
        <v>244</v>
      </c>
      <c r="F14" s="46">
        <f>'[1]025050-614'!D14</f>
        <v>0</v>
      </c>
      <c r="G14" s="37">
        <f>I14+J14+K14+L14+M14+N14+O14+P14+Q14+R14+S14+T14</f>
        <v>11600</v>
      </c>
      <c r="H14" s="37"/>
      <c r="I14" s="37">
        <f>'[1]0703-614'!I14+'[1]025050-614'!G14</f>
        <v>905.88</v>
      </c>
      <c r="J14" s="37">
        <f>'[1]0703-614'!J14+'[1]025050-614'!H14</f>
        <v>966.73</v>
      </c>
      <c r="K14" s="37">
        <f>'[1]0703-614'!K14</f>
        <v>951</v>
      </c>
      <c r="L14" s="37">
        <f>'[1]025050-614'!J14</f>
        <v>951</v>
      </c>
      <c r="M14" s="37">
        <f>'[1]025050-614'!K14</f>
        <v>958.01</v>
      </c>
      <c r="N14" s="37">
        <f>'[1]025050-614'!L14</f>
        <v>951</v>
      </c>
      <c r="O14" s="37">
        <f>'[1]025050-614'!M14</f>
        <v>951</v>
      </c>
      <c r="P14" s="37">
        <f>'[1]025050-614'!N14</f>
        <v>956.24</v>
      </c>
      <c r="Q14" s="37"/>
      <c r="R14" s="37">
        <f>'[1]1103'!P14+'[1]025050-614'!P14</f>
        <v>951</v>
      </c>
      <c r="S14" s="37">
        <f>'[1]025050-614'!Q14</f>
        <v>956.24</v>
      </c>
      <c r="T14" s="37">
        <f>'[1]025050-614'!R14+'[1]0703-614'!T14</f>
        <v>2101.8999999999996</v>
      </c>
      <c r="U14" s="37">
        <f t="shared" si="5"/>
        <v>11400.1</v>
      </c>
      <c r="V14" s="37">
        <v>0</v>
      </c>
      <c r="W14" s="37">
        <f>'[1]0703-614'!W14+'[1]025050-614'!U14</f>
        <v>905.88</v>
      </c>
      <c r="X14" s="37">
        <f>'[1]0703-614'!X14+'[1]025050-614'!V14</f>
        <v>966.73</v>
      </c>
      <c r="Y14" s="37">
        <f>'[1]0703-614'!Y14</f>
        <v>951</v>
      </c>
      <c r="Z14" s="37">
        <f>'[1]025050-614'!X14</f>
        <v>951</v>
      </c>
      <c r="AA14" s="37">
        <f>'[1]025050-614'!Y14</f>
        <v>958.01</v>
      </c>
      <c r="AB14" s="37">
        <f>'[1]025050-614'!Z14</f>
        <v>951</v>
      </c>
      <c r="AC14" s="37">
        <f>'[1]025050-614'!AA14</f>
        <v>951</v>
      </c>
      <c r="AD14" s="37">
        <f>'[1]025050-614'!AB14</f>
        <v>956.24</v>
      </c>
      <c r="AE14" s="37">
        <f>'[1]1103'!AC14+'[1]025050-614'!AC14</f>
        <v>951</v>
      </c>
      <c r="AF14" s="37">
        <f>'[1]025050-614'!Q14</f>
        <v>956.24</v>
      </c>
      <c r="AG14" s="37">
        <f>'[1]025050-614'!AE14</f>
        <v>1902</v>
      </c>
      <c r="AH14" s="38">
        <f t="shared" si="4"/>
        <v>199.89999999999964</v>
      </c>
      <c r="AI14" s="50"/>
      <c r="AJ14" s="31"/>
      <c r="AK14" s="32"/>
      <c r="AM14" s="33"/>
    </row>
    <row r="15" spans="1:43" ht="15.6" customHeight="1" outlineLevel="1" x14ac:dyDescent="0.3">
      <c r="A15" s="48">
        <f t="shared" si="6"/>
        <v>0</v>
      </c>
      <c r="B15" s="22"/>
      <c r="C15" s="34"/>
      <c r="D15" s="49"/>
      <c r="E15" s="34">
        <v>244</v>
      </c>
      <c r="F15" s="37"/>
      <c r="G15" s="37">
        <f>I15</f>
        <v>0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>
        <f t="shared" si="5"/>
        <v>0</v>
      </c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8">
        <f t="shared" si="4"/>
        <v>0</v>
      </c>
      <c r="AI15" s="51"/>
      <c r="AJ15" s="31"/>
      <c r="AK15" s="43"/>
    </row>
    <row r="16" spans="1:43" ht="15.6" customHeight="1" x14ac:dyDescent="0.3">
      <c r="A16" s="48">
        <f t="shared" si="6"/>
        <v>3868.4799999999996</v>
      </c>
      <c r="B16" s="22">
        <v>27868.48</v>
      </c>
      <c r="C16" s="34"/>
      <c r="D16" s="49" t="s">
        <v>17</v>
      </c>
      <c r="E16" s="34">
        <v>244</v>
      </c>
      <c r="F16" s="46"/>
      <c r="G16" s="37">
        <f>I16+J16+K16+L16+M16+N16+O16+P16+Q16+R16+S16+T16</f>
        <v>24000</v>
      </c>
      <c r="H16" s="37"/>
      <c r="I16" s="37">
        <f>'[1]0703-614'!I16+'[1]025050-614'!G16</f>
        <v>2000</v>
      </c>
      <c r="J16" s="37">
        <f>'[1]0703-614'!J16+'[1]025050-614'!H16</f>
        <v>2000</v>
      </c>
      <c r="K16" s="37">
        <f>'[1]0703-614'!K16+'[1]025050-614'!I16</f>
        <v>2000</v>
      </c>
      <c r="L16" s="37">
        <f>'[1]025050-614'!J16</f>
        <v>2000</v>
      </c>
      <c r="M16" s="37">
        <f>'[1]025050-614'!K16</f>
        <v>2000</v>
      </c>
      <c r="N16" s="37">
        <f>'[1]025050-614'!L16</f>
        <v>2000</v>
      </c>
      <c r="O16" s="37">
        <f>'[1]025050-614'!M16</f>
        <v>2000</v>
      </c>
      <c r="P16" s="37">
        <f>'[1]025050-614'!N16</f>
        <v>2000</v>
      </c>
      <c r="Q16" s="37"/>
      <c r="R16" s="37">
        <f>'[1]1103'!P16+'[1]025050-614'!P16</f>
        <v>2000</v>
      </c>
      <c r="S16" s="37">
        <f>'[1]0703-614'!S16+'[1]025050-614'!Q16</f>
        <v>2000</v>
      </c>
      <c r="T16" s="37">
        <f>'[1]025050-614'!R16</f>
        <v>4000</v>
      </c>
      <c r="U16" s="37">
        <f t="shared" si="5"/>
        <v>24000</v>
      </c>
      <c r="V16" s="37"/>
      <c r="W16" s="37">
        <f>'[1]0703-614'!W16+'[1]025050-614'!U16</f>
        <v>2000</v>
      </c>
      <c r="X16" s="37">
        <f>'[1]0703-614'!X16+'[1]025050-614'!V16</f>
        <v>2000</v>
      </c>
      <c r="Y16" s="37">
        <f>'[1]0703-614'!K16+'[1]025050-614'!W16</f>
        <v>2000</v>
      </c>
      <c r="Z16" s="37">
        <f>'[1]025050-614'!X16</f>
        <v>2000</v>
      </c>
      <c r="AA16" s="37">
        <f>'[1]025050-614'!Y16</f>
        <v>2000</v>
      </c>
      <c r="AB16" s="37">
        <f>'[1]025050-614'!Z16</f>
        <v>2000</v>
      </c>
      <c r="AC16" s="37">
        <f>'[1]025050-614'!AA16</f>
        <v>2000</v>
      </c>
      <c r="AD16" s="37">
        <f>'[1]025050-614'!AB16</f>
        <v>2000</v>
      </c>
      <c r="AE16" s="37">
        <f>'[1]1103'!AC16+'[1]025050-614'!AC16</f>
        <v>2000</v>
      </c>
      <c r="AF16" s="37">
        <f>'[1]0703-614'!AF16+'[1]025050-614'!AD16</f>
        <v>2000</v>
      </c>
      <c r="AG16" s="37">
        <f>'[1]025050-614'!AE16</f>
        <v>4000</v>
      </c>
      <c r="AH16" s="38">
        <f t="shared" si="4"/>
        <v>0</v>
      </c>
      <c r="AI16" s="39"/>
      <c r="AJ16" s="52"/>
      <c r="AK16" s="43"/>
    </row>
    <row r="17" spans="1:41" ht="15.6" customHeight="1" x14ac:dyDescent="0.3">
      <c r="A17" s="48">
        <f t="shared" si="6"/>
        <v>-70</v>
      </c>
      <c r="B17" s="22">
        <v>6930</v>
      </c>
      <c r="C17" s="34"/>
      <c r="D17" s="49" t="s">
        <v>18</v>
      </c>
      <c r="E17" s="34">
        <v>244</v>
      </c>
      <c r="F17" s="37"/>
      <c r="G17" s="37">
        <f>I17</f>
        <v>7000</v>
      </c>
      <c r="H17" s="37"/>
      <c r="I17" s="37">
        <f>'[1]0703-614'!I17+'[1]025050-614'!G17</f>
        <v>7000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>
        <f t="shared" si="5"/>
        <v>7000</v>
      </c>
      <c r="V17" s="37"/>
      <c r="W17" s="37">
        <f>'[1]0703-614'!W17+'[1]025050-614'!U17</f>
        <v>7000</v>
      </c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8">
        <f t="shared" si="4"/>
        <v>0</v>
      </c>
      <c r="AI17" s="30"/>
      <c r="AJ17" s="31"/>
      <c r="AK17" s="43"/>
    </row>
    <row r="18" spans="1:41" s="2" customFormat="1" ht="15.6" customHeight="1" x14ac:dyDescent="0.3">
      <c r="A18" s="53">
        <f t="shared" si="6"/>
        <v>-429491.13</v>
      </c>
      <c r="B18" s="54">
        <f>B19+B23</f>
        <v>428717.78</v>
      </c>
      <c r="C18" s="24">
        <v>223</v>
      </c>
      <c r="D18" s="25" t="s">
        <v>19</v>
      </c>
      <c r="E18" s="24"/>
      <c r="F18" s="28">
        <f>F19+F23</f>
        <v>0</v>
      </c>
      <c r="G18" s="28">
        <f>G19+G23</f>
        <v>858208.91</v>
      </c>
      <c r="H18" s="28">
        <f t="shared" ref="H18:S18" si="9">H20+H21+H22+H24+H25</f>
        <v>18038.489999999998</v>
      </c>
      <c r="I18" s="28">
        <f t="shared" si="9"/>
        <v>150718.81</v>
      </c>
      <c r="J18" s="28">
        <f t="shared" si="9"/>
        <v>120155.47000000002</v>
      </c>
      <c r="K18" s="28">
        <f t="shared" si="9"/>
        <v>68858.240000000005</v>
      </c>
      <c r="L18" s="28">
        <f t="shared" si="9"/>
        <v>15708.45</v>
      </c>
      <c r="M18" s="28">
        <f t="shared" si="9"/>
        <v>5217.0300000000007</v>
      </c>
      <c r="N18" s="28">
        <f t="shared" si="9"/>
        <v>24385.23</v>
      </c>
      <c r="O18" s="28">
        <f t="shared" si="9"/>
        <v>8221.24</v>
      </c>
      <c r="P18" s="28">
        <f t="shared" si="9"/>
        <v>7684.37</v>
      </c>
      <c r="Q18" s="28">
        <f t="shared" si="9"/>
        <v>0</v>
      </c>
      <c r="R18" s="28">
        <f t="shared" si="9"/>
        <v>32466.6</v>
      </c>
      <c r="S18" s="28">
        <f t="shared" si="9"/>
        <v>78341.279999999999</v>
      </c>
      <c r="T18" s="28">
        <f>T20+T21+T22+T24+T25</f>
        <v>328413.69999999995</v>
      </c>
      <c r="U18" s="28">
        <f>U20+U21+U22+U25+U24</f>
        <v>852104.89000000013</v>
      </c>
      <c r="V18" s="28">
        <f>V20+V21+V22+V24</f>
        <v>0</v>
      </c>
      <c r="W18" s="28">
        <f>W20+W22+W24+W25</f>
        <v>168757.3</v>
      </c>
      <c r="X18" s="28">
        <f>X20+X22+X24+X25</f>
        <v>120135.07</v>
      </c>
      <c r="Y18" s="28">
        <f>Y20+Y21+Y22+Y24+Y25</f>
        <v>68878.66</v>
      </c>
      <c r="Z18" s="28">
        <f t="shared" ref="Z18:AG18" si="10">Z20+Z21+Z22+Z24+Z25</f>
        <v>15708.95</v>
      </c>
      <c r="AA18" s="28">
        <f t="shared" si="10"/>
        <v>5216.51</v>
      </c>
      <c r="AB18" s="28">
        <f t="shared" si="10"/>
        <v>24007.27</v>
      </c>
      <c r="AC18" s="28">
        <f t="shared" si="10"/>
        <v>8221.24</v>
      </c>
      <c r="AD18" s="28">
        <f t="shared" si="10"/>
        <v>8024.79</v>
      </c>
      <c r="AE18" s="28">
        <f t="shared" si="10"/>
        <v>26635.119999999999</v>
      </c>
      <c r="AF18" s="28">
        <f t="shared" si="10"/>
        <v>84210.31</v>
      </c>
      <c r="AG18" s="28">
        <f t="shared" si="10"/>
        <v>322309.67000000004</v>
      </c>
      <c r="AH18" s="28">
        <f t="shared" si="4"/>
        <v>6104.0199999999022</v>
      </c>
      <c r="AI18" s="55"/>
      <c r="AJ18" s="56"/>
      <c r="AK18" s="57"/>
      <c r="AM18" s="2" t="b">
        <f>[2]Общий!$G$6=G6</f>
        <v>0</v>
      </c>
      <c r="AO18" s="1"/>
    </row>
    <row r="19" spans="1:41" ht="15.6" customHeight="1" x14ac:dyDescent="0.3">
      <c r="A19" s="23">
        <f>A20+A22</f>
        <v>-411191.06999999995</v>
      </c>
      <c r="B19" s="22">
        <f>B20+B22</f>
        <v>398373.91000000003</v>
      </c>
      <c r="C19" s="34"/>
      <c r="D19" s="14"/>
      <c r="E19" s="34">
        <v>247</v>
      </c>
      <c r="F19" s="38">
        <f>F20+F21+F22</f>
        <v>0</v>
      </c>
      <c r="G19" s="38">
        <f>G20+G21+G22</f>
        <v>809564.98</v>
      </c>
      <c r="H19" s="38">
        <f>H20+H21+H22</f>
        <v>18038.489999999998</v>
      </c>
      <c r="I19" s="38">
        <f t="shared" ref="I19:S19" si="11">I20+I21+I22</f>
        <v>149997.75</v>
      </c>
      <c r="J19" s="38">
        <f t="shared" si="11"/>
        <v>116437.45000000001</v>
      </c>
      <c r="K19" s="38">
        <f t="shared" si="11"/>
        <v>65140.24</v>
      </c>
      <c r="L19" s="38">
        <f t="shared" si="11"/>
        <v>11990.41</v>
      </c>
      <c r="M19" s="38">
        <f t="shared" si="11"/>
        <v>0.52</v>
      </c>
      <c r="N19" s="38">
        <f t="shared" si="11"/>
        <v>20569.54</v>
      </c>
      <c r="O19" s="38">
        <f t="shared" si="11"/>
        <v>5429.99</v>
      </c>
      <c r="P19" s="38">
        <f t="shared" si="11"/>
        <v>5090.74</v>
      </c>
      <c r="Q19" s="38">
        <f t="shared" si="11"/>
        <v>0</v>
      </c>
      <c r="R19" s="38">
        <f t="shared" si="11"/>
        <v>19907.39</v>
      </c>
      <c r="S19" s="38">
        <f t="shared" si="11"/>
        <v>77163.62</v>
      </c>
      <c r="T19" s="38">
        <f>T20+T21+T22</f>
        <v>319798.83999999997</v>
      </c>
      <c r="U19" s="38">
        <f>U20+U21+U22</f>
        <v>804101.82000000007</v>
      </c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>
        <f t="shared" si="4"/>
        <v>5463.1599999999162</v>
      </c>
      <c r="AI19" s="39"/>
      <c r="AJ19" s="31"/>
      <c r="AK19" s="43"/>
      <c r="AO19" s="2"/>
    </row>
    <row r="20" spans="1:41" ht="15.6" customHeight="1" x14ac:dyDescent="0.3">
      <c r="A20" s="23">
        <f>B20-G20</f>
        <v>-312164.98</v>
      </c>
      <c r="B20" s="22">
        <v>247800</v>
      </c>
      <c r="C20" s="58"/>
      <c r="D20" s="49" t="s">
        <v>20</v>
      </c>
      <c r="E20" s="34">
        <v>247</v>
      </c>
      <c r="F20" s="46">
        <f>'[1]025050-614'!D20</f>
        <v>0</v>
      </c>
      <c r="G20" s="37">
        <f>I20+J20+K20+L20+M20+N20+O20+P20+R20+S20+T20</f>
        <v>559964.98</v>
      </c>
      <c r="H20" s="37"/>
      <c r="I20" s="37">
        <f>'[1]0703-614'!I20+'[1]025050-614'!G20</f>
        <v>76814.62</v>
      </c>
      <c r="J20" s="37">
        <f>'[1]025050-614'!H20</f>
        <v>60668.47</v>
      </c>
      <c r="K20" s="37">
        <f>'[1]0703-614'!K20+'[1]025050-614'!I20</f>
        <v>56180.959999999999</v>
      </c>
      <c r="L20" s="37">
        <f>'[1]0703-614'!L20+'[1]025050-614'!J20</f>
        <v>11990.41</v>
      </c>
      <c r="M20" s="37">
        <f>'[1]025050-614'!K20</f>
        <v>0.52</v>
      </c>
      <c r="N20" s="37">
        <f>'[1]025050-614'!L20</f>
        <v>12286.01</v>
      </c>
      <c r="O20" s="37"/>
      <c r="P20" s="37"/>
      <c r="Q20" s="37"/>
      <c r="R20" s="37">
        <f>'[1]0703-614'!R20+'[1]025050-614'!P20</f>
        <v>0</v>
      </c>
      <c r="S20" s="37">
        <f>'[1]1103'!Q20</f>
        <v>53329.59</v>
      </c>
      <c r="T20" s="37">
        <f>'[1]1103'!R20+'[1]0703-614'!T20+'[1]025050-614'!R20</f>
        <v>288694.39999999997</v>
      </c>
      <c r="U20" s="37">
        <f>V20+W20+X20+Y20+Z20+AA20+AB20+AC20+AD20+AE20+AF20+AG20</f>
        <v>557335.86</v>
      </c>
      <c r="V20" s="37"/>
      <c r="W20" s="37">
        <f>'[1]0703-614'!W20+'[1]025050-614'!U20</f>
        <v>76814.62</v>
      </c>
      <c r="X20" s="37">
        <f>'[1]025050-614'!V20</f>
        <v>60668.47</v>
      </c>
      <c r="Y20" s="37">
        <f>'[1]0703-614'!Y20</f>
        <v>56180.959999999999</v>
      </c>
      <c r="Z20" s="37">
        <f>'[1]0703-614'!Z20+'[1]025050-614'!X20</f>
        <v>11990.93</v>
      </c>
      <c r="AA20" s="37">
        <f>'[1]025050-614'!Y20</f>
        <v>0.02</v>
      </c>
      <c r="AB20" s="37">
        <f>'[1]025050-614'!Z20</f>
        <v>12286.01</v>
      </c>
      <c r="AC20" s="37"/>
      <c r="AD20" s="37"/>
      <c r="AE20" s="37"/>
      <c r="AF20" s="37">
        <f>'[1]1103'!AD20</f>
        <v>53329.59</v>
      </c>
      <c r="AG20" s="37">
        <f>'[1]1103'!AE20+'[1]025050-614'!AE20+'[1]0703-614'!AG20</f>
        <v>286065.26</v>
      </c>
      <c r="AH20" s="59">
        <f>F20+G20-U20</f>
        <v>2629.1199999999953</v>
      </c>
      <c r="AI20" s="60"/>
      <c r="AJ20" s="31">
        <f>U20+U22</f>
        <v>804101.82000000007</v>
      </c>
      <c r="AK20" s="43"/>
    </row>
    <row r="21" spans="1:41" ht="15.6" customHeight="1" x14ac:dyDescent="0.3">
      <c r="A21" s="22"/>
      <c r="B21" s="22"/>
      <c r="C21" s="34"/>
      <c r="D21" s="41" t="s">
        <v>21</v>
      </c>
      <c r="E21" s="34">
        <v>247</v>
      </c>
      <c r="F21" s="37"/>
      <c r="G21" s="37">
        <f>H21+I21+J21+K21+L21+M21+N21+O21+P21+R21+S21+T21</f>
        <v>0</v>
      </c>
      <c r="H21" s="37"/>
      <c r="I21" s="37">
        <f>'[1]025050-614'!G21</f>
        <v>0</v>
      </c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>
        <f>V21+W21+X21+Y21+Z21+AA21+AB21+AC21+AD21+AE21+AF21+AG21</f>
        <v>0</v>
      </c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61"/>
      <c r="AH21" s="59">
        <f>F21+G21-U21</f>
        <v>0</v>
      </c>
      <c r="AI21" s="62"/>
      <c r="AJ21" s="40"/>
      <c r="AK21" s="43"/>
    </row>
    <row r="22" spans="1:41" ht="15.6" customHeight="1" x14ac:dyDescent="0.3">
      <c r="A22" s="23">
        <f>B22-G22</f>
        <v>-99026.089999999967</v>
      </c>
      <c r="B22" s="22">
        <v>150573.91</v>
      </c>
      <c r="C22" s="63"/>
      <c r="D22" s="49" t="s">
        <v>22</v>
      </c>
      <c r="E22" s="34">
        <v>247</v>
      </c>
      <c r="F22" s="46">
        <f>'[1]025050-614'!D22</f>
        <v>0</v>
      </c>
      <c r="G22" s="37">
        <f>H22+I22+J22+K22+L22+M22+N22+O22+P22+R22+S22+T22</f>
        <v>249599.99999999997</v>
      </c>
      <c r="H22" s="37">
        <f>'[1]0703-614'!H22+'[1]025050-614'!F22</f>
        <v>18038.489999999998</v>
      </c>
      <c r="I22" s="37">
        <f>'[1]0703-614'!I22+'[1]025050-614'!G22</f>
        <v>73183.12999999999</v>
      </c>
      <c r="J22" s="37">
        <f>'[1]0703-614'!J22+'[1]025050-614'!H22</f>
        <v>55768.98</v>
      </c>
      <c r="K22" s="37">
        <f>'[1]0703-614'!K22+'[1]025050-614'!I22</f>
        <v>8959.2800000000007</v>
      </c>
      <c r="L22" s="37"/>
      <c r="M22" s="37"/>
      <c r="N22" s="37">
        <f>'[1]025050-614'!L22</f>
        <v>8283.5300000000007</v>
      </c>
      <c r="O22" s="37">
        <f>'[1]025050-614'!M22</f>
        <v>5429.99</v>
      </c>
      <c r="P22" s="37">
        <f>'[1]1103'!N22+'[1]0703-614'!P22+'[1]025050-614'!N22</f>
        <v>5090.74</v>
      </c>
      <c r="Q22" s="37"/>
      <c r="R22" s="37">
        <f>'[1]1103'!P22</f>
        <v>19907.39</v>
      </c>
      <c r="S22" s="37">
        <f>'[1]1103'!Q22+'[1]025050-614'!Q22</f>
        <v>23834.03</v>
      </c>
      <c r="T22" s="37">
        <f>'[1]025050-614'!R22+'[1]1103'!R22</f>
        <v>31104.440000000002</v>
      </c>
      <c r="U22" s="37">
        <f>V22+W22+X22+Y22+Z22+AA22+AB22+AC22+AD22+AE22+AF22+AG22</f>
        <v>246765.96000000002</v>
      </c>
      <c r="V22" s="37"/>
      <c r="W22" s="37">
        <f>'[1]0703-614'!W22+'[1]025050-614'!U22</f>
        <v>91221.62</v>
      </c>
      <c r="X22" s="37">
        <f>'[1]0703-614'!X22+'[1]025050-614'!V22</f>
        <v>55748.58</v>
      </c>
      <c r="Y22" s="37">
        <f>'[1]025050-614'!W22</f>
        <v>8979.68</v>
      </c>
      <c r="Z22" s="37"/>
      <c r="AA22" s="37"/>
      <c r="AB22" s="37">
        <f>'[1]025050-614'!Z22</f>
        <v>7905.57</v>
      </c>
      <c r="AC22" s="37">
        <f>'[1]025050-614'!AA22</f>
        <v>5429.99</v>
      </c>
      <c r="AD22" s="37">
        <f>'[1]1103'!AB22+'[1]0703-614'!AD22+'[1]025050-614'!AB22</f>
        <v>5431.16</v>
      </c>
      <c r="AE22" s="37">
        <f>'[1]1103'!AC22</f>
        <v>19907.39</v>
      </c>
      <c r="AF22" s="37">
        <f>'[1]1103'!AD22+'[1]0703-614'!AF22+'[1]025050-614'!AD22+'[1]025050-614'!AC22</f>
        <v>23871.58</v>
      </c>
      <c r="AG22" s="61">
        <f>'[1]025050-614'!AE22+'[1]1103'!AE22</f>
        <v>28270.39</v>
      </c>
      <c r="AH22" s="59">
        <f>F22+G22-U22</f>
        <v>2834.0399999999499</v>
      </c>
      <c r="AI22" s="64"/>
      <c r="AJ22" s="40"/>
      <c r="AK22" s="43">
        <f>'[1]1103'!S22+'[1]0703-614'!U22+'[1]025050-614'!S22</f>
        <v>246765.96</v>
      </c>
    </row>
    <row r="23" spans="1:41" ht="15.6" customHeight="1" x14ac:dyDescent="0.3">
      <c r="A23" s="23">
        <f>A24+A25</f>
        <v>-18300.059999999998</v>
      </c>
      <c r="B23" s="22">
        <f>B24+B25</f>
        <v>30343.870000000003</v>
      </c>
      <c r="C23" s="63"/>
      <c r="D23" s="49"/>
      <c r="E23" s="34">
        <v>244</v>
      </c>
      <c r="F23" s="38">
        <f>F24+F25</f>
        <v>0</v>
      </c>
      <c r="G23" s="38">
        <f>G24+G25</f>
        <v>48643.93</v>
      </c>
      <c r="H23" s="38">
        <f t="shared" ref="H23:AG23" si="12">H24+H25</f>
        <v>0</v>
      </c>
      <c r="I23" s="38"/>
      <c r="J23" s="38"/>
      <c r="K23" s="38"/>
      <c r="L23" s="38"/>
      <c r="M23" s="38"/>
      <c r="N23" s="38"/>
      <c r="O23" s="38">
        <f t="shared" si="12"/>
        <v>2791.25</v>
      </c>
      <c r="P23" s="38">
        <f t="shared" si="12"/>
        <v>2593.63</v>
      </c>
      <c r="Q23" s="38">
        <f t="shared" si="12"/>
        <v>0</v>
      </c>
      <c r="R23" s="38">
        <f t="shared" si="12"/>
        <v>12559.21</v>
      </c>
      <c r="S23" s="38">
        <f t="shared" si="12"/>
        <v>1177.6600000000001</v>
      </c>
      <c r="T23" s="38">
        <f t="shared" si="12"/>
        <v>8614.8599999999988</v>
      </c>
      <c r="U23" s="38">
        <f>U24+U25</f>
        <v>48003.07</v>
      </c>
      <c r="V23" s="38">
        <f t="shared" si="12"/>
        <v>0</v>
      </c>
      <c r="W23" s="38">
        <f t="shared" si="12"/>
        <v>721.06000000000006</v>
      </c>
      <c r="X23" s="38">
        <f t="shared" si="12"/>
        <v>3718.02</v>
      </c>
      <c r="Y23" s="38">
        <f t="shared" si="12"/>
        <v>3718.02</v>
      </c>
      <c r="Z23" s="38">
        <f t="shared" si="12"/>
        <v>3718.02</v>
      </c>
      <c r="AA23" s="38">
        <f t="shared" si="12"/>
        <v>5216.49</v>
      </c>
      <c r="AB23" s="38">
        <f t="shared" si="12"/>
        <v>3815.69</v>
      </c>
      <c r="AC23" s="38">
        <f t="shared" si="12"/>
        <v>2791.25</v>
      </c>
      <c r="AD23" s="38">
        <f t="shared" si="12"/>
        <v>2593.63</v>
      </c>
      <c r="AE23" s="38">
        <f t="shared" si="12"/>
        <v>6727.73</v>
      </c>
      <c r="AF23" s="38">
        <f t="shared" si="12"/>
        <v>7009.1399999999994</v>
      </c>
      <c r="AG23" s="38">
        <f t="shared" si="12"/>
        <v>7974.0199999999986</v>
      </c>
      <c r="AH23" s="114">
        <f>F23+G23-U23</f>
        <v>640.86000000000058</v>
      </c>
      <c r="AI23" s="64"/>
      <c r="AJ23" s="40"/>
      <c r="AK23" s="43"/>
    </row>
    <row r="24" spans="1:41" ht="15.6" customHeight="1" x14ac:dyDescent="0.3">
      <c r="A24" s="23">
        <f>B24-G24</f>
        <v>5000</v>
      </c>
      <c r="B24" s="22">
        <v>16000</v>
      </c>
      <c r="C24" s="34"/>
      <c r="D24" s="49" t="s">
        <v>23</v>
      </c>
      <c r="E24" s="34">
        <v>244</v>
      </c>
      <c r="F24" s="46"/>
      <c r="G24" s="37">
        <f>H24+I24+J24+K24+L24+M24+N24+O24+P24+R24+S24+T24</f>
        <v>11000</v>
      </c>
      <c r="H24" s="37"/>
      <c r="I24" s="37">
        <f>'[1]0703-614'!I24+'[1]025050-614'!G24</f>
        <v>721.06000000000006</v>
      </c>
      <c r="J24" s="37">
        <f>'[1]0703-614'!J24+'[1]025050-614'!H24</f>
        <v>721.06000000000006</v>
      </c>
      <c r="K24" s="37">
        <f>'[1]0703-614'!K24</f>
        <v>721.04</v>
      </c>
      <c r="L24" s="37">
        <f>'[1]025050-614'!J24</f>
        <v>721.08</v>
      </c>
      <c r="M24" s="37">
        <f>'[1]0703-614'!M24</f>
        <v>721.07999999999993</v>
      </c>
      <c r="N24" s="37">
        <f>'[1]025050-614'!L24</f>
        <v>1817.71</v>
      </c>
      <c r="O24" s="37">
        <f>'[1]025050-614'!M24</f>
        <v>458.65</v>
      </c>
      <c r="P24" s="37">
        <f>'[1]025050-614'!N24</f>
        <v>844.18</v>
      </c>
      <c r="Q24" s="37"/>
      <c r="R24" s="37">
        <f>'[1]1103'!P24+'[1]025050-614'!P24</f>
        <v>896.25</v>
      </c>
      <c r="S24" s="37">
        <f>'[1]0703-614'!S23+'[1]025050-614'!Q24</f>
        <v>1177.6600000000001</v>
      </c>
      <c r="T24" s="37">
        <f>'[1]025050-614'!R24</f>
        <v>2200.23</v>
      </c>
      <c r="U24" s="37">
        <f>V24+W24+X24+Y24+Z24+AA24+AB24+AC24+AD24+AE24+AF24+AG24</f>
        <v>10359.14</v>
      </c>
      <c r="V24" s="37"/>
      <c r="W24" s="37">
        <f>'[1]0703-614'!W24+'[1]025050-614'!U24</f>
        <v>721.06000000000006</v>
      </c>
      <c r="X24" s="37">
        <f>'[1]0703-614'!X24+'[1]025050-614'!V24</f>
        <v>721.06000000000006</v>
      </c>
      <c r="Y24" s="37">
        <f>'[1]0703-614'!Y24</f>
        <v>721.06</v>
      </c>
      <c r="Z24" s="37">
        <f>'[1]025050-614'!X24</f>
        <v>721.06</v>
      </c>
      <c r="AA24" s="37">
        <f>'[1]0703-614'!AA24+'[1]025050-614'!K24+'[1]025050-614'!Y24</f>
        <v>721.06</v>
      </c>
      <c r="AB24" s="37">
        <f>'[1]025050-614'!Z24</f>
        <v>1817.71</v>
      </c>
      <c r="AC24" s="37">
        <f>'[1]025050-614'!AA24</f>
        <v>458.65</v>
      </c>
      <c r="AD24" s="37">
        <f>'[1]025050-614'!AB24</f>
        <v>844.18</v>
      </c>
      <c r="AE24" s="37">
        <f>'[1]025050-614'!AC24</f>
        <v>896.25</v>
      </c>
      <c r="AF24" s="37">
        <f>'[1]0703-614'!AF24+'[1]025050-614'!AD24</f>
        <v>1177.6600000000001</v>
      </c>
      <c r="AG24" s="37">
        <f>'[1]025050-614'!AE24</f>
        <v>1559.3899999999999</v>
      </c>
      <c r="AH24" s="59">
        <f>F24+G24-U24</f>
        <v>640.86000000000058</v>
      </c>
      <c r="AI24" s="64"/>
      <c r="AJ24" s="40"/>
      <c r="AK24" s="43"/>
    </row>
    <row r="25" spans="1:41" ht="15.6" customHeight="1" x14ac:dyDescent="0.3">
      <c r="A25" s="23">
        <f>B25-G25</f>
        <v>-23300.059999999998</v>
      </c>
      <c r="B25" s="22">
        <v>14343.87</v>
      </c>
      <c r="C25" s="34"/>
      <c r="D25" s="49" t="s">
        <v>24</v>
      </c>
      <c r="E25" s="34">
        <v>244</v>
      </c>
      <c r="F25" s="37">
        <f>'[1]025050-614'!D25</f>
        <v>0</v>
      </c>
      <c r="G25" s="37">
        <f>H25+I25+J25+K25+L25+M25+N25+O25+P25+R25+S25+T25</f>
        <v>37643.93</v>
      </c>
      <c r="H25" s="37"/>
      <c r="I25" s="37"/>
      <c r="J25" s="37">
        <f>'[1]0703-614'!J25+'[1]025050-614'!H25</f>
        <v>2996.96</v>
      </c>
      <c r="K25" s="37">
        <f>'[1]0703-614'!K25</f>
        <v>2996.96</v>
      </c>
      <c r="L25" s="37">
        <f>'[1]025050-614'!J25</f>
        <v>2996.96</v>
      </c>
      <c r="M25" s="37">
        <f>'[1]0703-614'!M25</f>
        <v>4495.43</v>
      </c>
      <c r="N25" s="37">
        <f>'[1]025050-614'!L25</f>
        <v>1997.98</v>
      </c>
      <c r="O25" s="37">
        <f>'[1]025050-614'!M25</f>
        <v>2332.6</v>
      </c>
      <c r="P25" s="37">
        <f>'[1]025050-614'!N25</f>
        <v>1749.45</v>
      </c>
      <c r="Q25" s="37"/>
      <c r="R25" s="37">
        <f>'[1]1103'!P25+'[1]025050-614'!P25</f>
        <v>11662.96</v>
      </c>
      <c r="S25" s="37"/>
      <c r="T25" s="37">
        <f>'[1]0703-614'!T25</f>
        <v>6414.6299999999992</v>
      </c>
      <c r="U25" s="37">
        <f>V25+W25+X25+Y25+Z25+AA25+AB25+AC25+AD25+AE25+AF25+AG25</f>
        <v>37643.93</v>
      </c>
      <c r="V25" s="37"/>
      <c r="W25" s="37"/>
      <c r="X25" s="37">
        <f>'[1]0703-614'!X25+'[1]025050-614'!V25</f>
        <v>2996.96</v>
      </c>
      <c r="Y25" s="37">
        <f>'[1]0703-614'!Y25</f>
        <v>2996.96</v>
      </c>
      <c r="Z25" s="37">
        <f>'[1]025050-614'!X25</f>
        <v>2996.96</v>
      </c>
      <c r="AA25" s="37">
        <f>'[1]0703-614'!AA25</f>
        <v>4495.43</v>
      </c>
      <c r="AB25" s="37">
        <f>'[1]025050-614'!Z25</f>
        <v>1997.98</v>
      </c>
      <c r="AC25" s="37">
        <f>'[1]025050-614'!AA25</f>
        <v>2332.6</v>
      </c>
      <c r="AD25" s="37">
        <f>'[1]025050-614'!AB25</f>
        <v>1749.45</v>
      </c>
      <c r="AE25" s="37">
        <f>'[1]025050-614'!AC25</f>
        <v>5831.48</v>
      </c>
      <c r="AF25" s="37">
        <f>'[1]025050-614'!AD25</f>
        <v>5831.48</v>
      </c>
      <c r="AG25" s="37">
        <f>'[1]0703-614'!AG25</f>
        <v>6414.6299999999992</v>
      </c>
      <c r="AH25" s="37">
        <f t="shared" si="4"/>
        <v>0</v>
      </c>
      <c r="AI25" s="64"/>
      <c r="AJ25" s="65"/>
      <c r="AK25" s="43"/>
    </row>
    <row r="26" spans="1:41" ht="15.6" customHeight="1" x14ac:dyDescent="0.3">
      <c r="A26" s="22"/>
      <c r="B26" s="22">
        <f>B27+B28+B29+B30+B31+B32+B33+B35</f>
        <v>80075.790000000008</v>
      </c>
      <c r="C26" s="24">
        <v>225</v>
      </c>
      <c r="D26" s="44" t="s">
        <v>25</v>
      </c>
      <c r="E26" s="66"/>
      <c r="F26" s="28">
        <f>F27+F28</f>
        <v>0</v>
      </c>
      <c r="G26" s="28">
        <f>G27+G28+G29+G30+G31+G32+G33+G35+G34</f>
        <v>99193.09</v>
      </c>
      <c r="H26" s="28">
        <f t="shared" ref="H26:AG26" si="13">H27+H28+H29+H30+H31+H32+H33+H35</f>
        <v>0</v>
      </c>
      <c r="I26" s="28">
        <f t="shared" si="13"/>
        <v>3650</v>
      </c>
      <c r="J26" s="28">
        <f>J27+J28+J29+J30+J31+J32+J33+J35</f>
        <v>3650</v>
      </c>
      <c r="K26" s="28">
        <f t="shared" si="13"/>
        <v>9530</v>
      </c>
      <c r="L26" s="28">
        <f t="shared" si="13"/>
        <v>7885</v>
      </c>
      <c r="M26" s="28">
        <f t="shared" si="13"/>
        <v>3650</v>
      </c>
      <c r="N26" s="28">
        <f t="shared" si="13"/>
        <v>21088.59</v>
      </c>
      <c r="O26" s="28">
        <f t="shared" si="13"/>
        <v>3650</v>
      </c>
      <c r="P26" s="28">
        <f t="shared" si="13"/>
        <v>5767.5</v>
      </c>
      <c r="Q26" s="28"/>
      <c r="R26" s="28">
        <f t="shared" si="13"/>
        <v>3650</v>
      </c>
      <c r="S26" s="28">
        <f t="shared" si="13"/>
        <v>5416.4400000000005</v>
      </c>
      <c r="T26" s="28">
        <f>T27+T28+T29+T30+T31+T32+T33+T35+T34</f>
        <v>31255.56</v>
      </c>
      <c r="U26" s="28">
        <f>U27+U28+U29+U30+U31+U32+U33+U35+U34</f>
        <v>99138.97</v>
      </c>
      <c r="V26" s="28">
        <f t="shared" si="13"/>
        <v>0</v>
      </c>
      <c r="W26" s="28">
        <f t="shared" si="13"/>
        <v>3650</v>
      </c>
      <c r="X26" s="28">
        <f t="shared" si="13"/>
        <v>3650</v>
      </c>
      <c r="Y26" s="28">
        <f t="shared" si="13"/>
        <v>9530</v>
      </c>
      <c r="Z26" s="28">
        <f t="shared" si="13"/>
        <v>7885</v>
      </c>
      <c r="AA26" s="28">
        <f t="shared" si="13"/>
        <v>3650</v>
      </c>
      <c r="AB26" s="28">
        <f t="shared" si="13"/>
        <v>21088.59</v>
      </c>
      <c r="AC26" s="28">
        <f t="shared" si="13"/>
        <v>3650</v>
      </c>
      <c r="AD26" s="28">
        <f t="shared" si="13"/>
        <v>5767.5</v>
      </c>
      <c r="AE26" s="28">
        <f t="shared" si="13"/>
        <v>3650</v>
      </c>
      <c r="AF26" s="28">
        <f t="shared" si="13"/>
        <v>5416.4400000000005</v>
      </c>
      <c r="AG26" s="28">
        <f t="shared" si="13"/>
        <v>23701.440000000002</v>
      </c>
      <c r="AH26" s="28">
        <f>AH27+AH28+AH29+AH30+AH31+AH32+AH33+AH35+AH34</f>
        <v>54.119999999998981</v>
      </c>
      <c r="AI26" s="67"/>
      <c r="AJ26" s="40"/>
      <c r="AK26" s="43"/>
    </row>
    <row r="27" spans="1:41" ht="15.6" customHeight="1" x14ac:dyDescent="0.3">
      <c r="A27" s="23">
        <f>B27-G27</f>
        <v>-408</v>
      </c>
      <c r="B27" s="22">
        <v>28392</v>
      </c>
      <c r="C27" s="34"/>
      <c r="D27" s="41" t="s">
        <v>26</v>
      </c>
      <c r="E27" s="42">
        <v>244</v>
      </c>
      <c r="F27" s="37"/>
      <c r="G27" s="37">
        <f>H27+I27+J27+K27+L27+M27+N27+O27+P27+Q27+R27+S27+T27</f>
        <v>28800</v>
      </c>
      <c r="H27" s="37"/>
      <c r="I27" s="37">
        <f>'[1]0703-614'!I27+'[1]025050-614'!G27</f>
        <v>2400</v>
      </c>
      <c r="J27" s="37">
        <f>'[1]0703-614'!J27+'[1]025050-614'!H27</f>
        <v>2400</v>
      </c>
      <c r="K27" s="37">
        <f>'[1]0703-614'!K27</f>
        <v>2400</v>
      </c>
      <c r="L27" s="37">
        <f>'[1]025050-614'!J27</f>
        <v>2400</v>
      </c>
      <c r="M27" s="37">
        <f>'[1]025050-614'!K27</f>
        <v>2400</v>
      </c>
      <c r="N27" s="37">
        <f>'[1]025050-614'!L27</f>
        <v>2400</v>
      </c>
      <c r="O27" s="37">
        <f>'[1]025050-614'!M27</f>
        <v>2400</v>
      </c>
      <c r="P27" s="37">
        <f>'[1]025050-614'!N27</f>
        <v>2400</v>
      </c>
      <c r="Q27" s="37"/>
      <c r="R27" s="37">
        <f>'[1]1103'!P27</f>
        <v>2400</v>
      </c>
      <c r="S27" s="37">
        <f>'[1]025050-614'!Q27</f>
        <v>2400</v>
      </c>
      <c r="T27" s="37">
        <f>'[1]1103'!R27+'[1]025050-614'!R27</f>
        <v>4800</v>
      </c>
      <c r="U27" s="37">
        <f>V27+W27+X27+Y27+Z27+AA27+AB27+AC27+AD27+AE27+AF27+AG27</f>
        <v>28800</v>
      </c>
      <c r="V27" s="37"/>
      <c r="W27" s="37">
        <v>2400</v>
      </c>
      <c r="X27" s="37">
        <f>'[1]0703-614'!X27+'[1]025050-614'!H27</f>
        <v>2400</v>
      </c>
      <c r="Y27" s="37">
        <f>'[1]0703-614'!Y27</f>
        <v>2400</v>
      </c>
      <c r="Z27" s="37">
        <f>'[1]025050-614'!X27</f>
        <v>2400</v>
      </c>
      <c r="AA27" s="37">
        <f>'[1]025050-614'!Y27</f>
        <v>2400</v>
      </c>
      <c r="AB27" s="37">
        <f>'[1]025050-614'!Z27</f>
        <v>2400</v>
      </c>
      <c r="AC27" s="37">
        <f>'[1]025050-614'!AA27</f>
        <v>2400</v>
      </c>
      <c r="AD27" s="37">
        <f>'[1]025050-614'!AB27</f>
        <v>2400</v>
      </c>
      <c r="AE27" s="37">
        <f>'[1]1103'!AC27</f>
        <v>2400</v>
      </c>
      <c r="AF27" s="37">
        <f>'[1]025050-614'!AD27</f>
        <v>2400</v>
      </c>
      <c r="AG27" s="37">
        <f>'[1]1103'!AE27+'[1]025050-614'!AE27</f>
        <v>4800</v>
      </c>
      <c r="AH27" s="38">
        <f t="shared" ref="AH27:AH35" si="14">F27+G27-U27</f>
        <v>0</v>
      </c>
      <c r="AI27" s="64"/>
      <c r="AJ27" s="40"/>
      <c r="AK27" s="43"/>
    </row>
    <row r="28" spans="1:41" ht="15.6" customHeight="1" x14ac:dyDescent="0.3">
      <c r="A28" s="23">
        <f t="shared" ref="A28:A35" si="15">B28-G28</f>
        <v>-2002.4500000000007</v>
      </c>
      <c r="B28" s="22">
        <v>14289.55</v>
      </c>
      <c r="C28" s="34"/>
      <c r="D28" s="35" t="s">
        <v>27</v>
      </c>
      <c r="E28" s="42">
        <v>244</v>
      </c>
      <c r="F28" s="37"/>
      <c r="G28" s="37">
        <f t="shared" ref="G28:G33" si="16">H28+I28+J28+K28+L28+M28+N28+O28+P28+Q28+R28+S28+T28</f>
        <v>16292</v>
      </c>
      <c r="H28" s="37"/>
      <c r="I28" s="37"/>
      <c r="J28" s="37"/>
      <c r="K28" s="37"/>
      <c r="L28" s="37">
        <f>'[1]025050-614'!J28</f>
        <v>4235</v>
      </c>
      <c r="M28" s="37"/>
      <c r="N28" s="37">
        <f>'[1]025050-614'!L28</f>
        <v>2117.5</v>
      </c>
      <c r="O28" s="37"/>
      <c r="P28" s="37">
        <f>'[1]025050-614'!N28</f>
        <v>2117.5</v>
      </c>
      <c r="Q28" s="37"/>
      <c r="R28" s="37"/>
      <c r="S28" s="37">
        <f>'[1]1103'!Q28+'[1]025050-614'!Q28</f>
        <v>1766.44</v>
      </c>
      <c r="T28" s="37">
        <f>'[1]1103'!R28</f>
        <v>6055.56</v>
      </c>
      <c r="U28" s="37">
        <f t="shared" ref="U28:U35" si="17">V28+W28+X28+Y28+Z28+AA28+AB28+AC28+AD28+AE28+AF28+AG28</f>
        <v>16237.880000000001</v>
      </c>
      <c r="V28" s="37"/>
      <c r="W28" s="37"/>
      <c r="X28" s="37"/>
      <c r="Y28" s="37"/>
      <c r="Z28" s="37">
        <f>'[1]025050-614'!X28</f>
        <v>4235</v>
      </c>
      <c r="AA28" s="37"/>
      <c r="AB28" s="37">
        <f>'[1]025050-614'!Z28</f>
        <v>2117.5</v>
      </c>
      <c r="AC28" s="37"/>
      <c r="AD28" s="37">
        <f>'[1]025050-614'!AB28</f>
        <v>2117.5</v>
      </c>
      <c r="AE28" s="37"/>
      <c r="AF28" s="37">
        <f>'[1]1103'!AD28+'[1]025050-614'!AD28</f>
        <v>1766.44</v>
      </c>
      <c r="AG28" s="37">
        <f>'[1]1103'!AE28</f>
        <v>6001.4400000000005</v>
      </c>
      <c r="AH28" s="38">
        <f t="shared" si="14"/>
        <v>54.119999999998981</v>
      </c>
      <c r="AI28" s="64"/>
      <c r="AJ28" s="46"/>
      <c r="AK28" s="43"/>
    </row>
    <row r="29" spans="1:41" ht="15.6" customHeight="1" x14ac:dyDescent="0.3">
      <c r="A29" s="23">
        <f t="shared" si="15"/>
        <v>-350</v>
      </c>
      <c r="B29" s="22">
        <v>5530</v>
      </c>
      <c r="C29" s="34"/>
      <c r="D29" s="35" t="s">
        <v>28</v>
      </c>
      <c r="E29" s="42">
        <v>244</v>
      </c>
      <c r="F29" s="37"/>
      <c r="G29" s="37">
        <f t="shared" si="16"/>
        <v>5880</v>
      </c>
      <c r="H29" s="37"/>
      <c r="I29" s="37"/>
      <c r="J29" s="37"/>
      <c r="K29" s="37">
        <f>'[1]025050-614'!I29</f>
        <v>5880</v>
      </c>
      <c r="L29" s="37"/>
      <c r="M29" s="37"/>
      <c r="N29" s="37"/>
      <c r="O29" s="37"/>
      <c r="P29" s="37"/>
      <c r="Q29" s="37"/>
      <c r="R29" s="37"/>
      <c r="S29" s="37"/>
      <c r="T29" s="37"/>
      <c r="U29" s="37">
        <f t="shared" si="17"/>
        <v>5880</v>
      </c>
      <c r="V29" s="37"/>
      <c r="W29" s="37"/>
      <c r="X29" s="37"/>
      <c r="Y29" s="37">
        <f>'[1]025050-614'!W29</f>
        <v>5880</v>
      </c>
      <c r="Z29" s="37"/>
      <c r="AA29" s="37"/>
      <c r="AB29" s="37"/>
      <c r="AC29" s="37"/>
      <c r="AD29" s="37"/>
      <c r="AE29" s="37"/>
      <c r="AF29" s="37"/>
      <c r="AG29" s="37"/>
      <c r="AH29" s="38">
        <f t="shared" si="14"/>
        <v>0</v>
      </c>
      <c r="AI29" s="64"/>
      <c r="AJ29" s="40"/>
      <c r="AK29" s="43"/>
    </row>
    <row r="30" spans="1:41" ht="15.6" customHeight="1" x14ac:dyDescent="0.3">
      <c r="A30" s="23">
        <f t="shared" si="15"/>
        <v>-136.85000000000002</v>
      </c>
      <c r="B30" s="22">
        <v>684.24</v>
      </c>
      <c r="C30" s="34"/>
      <c r="D30" s="35" t="s">
        <v>29</v>
      </c>
      <c r="E30" s="42">
        <v>244</v>
      </c>
      <c r="F30" s="37"/>
      <c r="G30" s="37">
        <f t="shared" si="16"/>
        <v>821.09</v>
      </c>
      <c r="H30" s="37"/>
      <c r="I30" s="37"/>
      <c r="J30" s="37"/>
      <c r="K30" s="37"/>
      <c r="L30" s="37"/>
      <c r="M30" s="37"/>
      <c r="N30" s="37">
        <f>'[1]025050-614'!L30</f>
        <v>821.09</v>
      </c>
      <c r="O30" s="37"/>
      <c r="P30" s="37"/>
      <c r="Q30" s="37"/>
      <c r="R30" s="37"/>
      <c r="S30" s="37"/>
      <c r="T30" s="37"/>
      <c r="U30" s="37">
        <f t="shared" si="17"/>
        <v>821.09</v>
      </c>
      <c r="V30" s="37"/>
      <c r="W30" s="37"/>
      <c r="X30" s="37"/>
      <c r="Y30" s="37"/>
      <c r="Z30" s="37"/>
      <c r="AA30" s="37"/>
      <c r="AB30" s="37">
        <f>'[1]025050-614'!L30</f>
        <v>821.09</v>
      </c>
      <c r="AC30" s="37"/>
      <c r="AD30" s="37"/>
      <c r="AE30" s="37"/>
      <c r="AF30" s="37"/>
      <c r="AG30" s="37"/>
      <c r="AH30" s="38">
        <f t="shared" si="14"/>
        <v>0</v>
      </c>
      <c r="AI30" s="64"/>
      <c r="AJ30" s="43"/>
      <c r="AK30" s="43"/>
    </row>
    <row r="31" spans="1:41" ht="15.6" customHeight="1" x14ac:dyDescent="0.3">
      <c r="A31" s="23">
        <f t="shared" si="15"/>
        <v>-1620</v>
      </c>
      <c r="B31" s="22">
        <v>4980</v>
      </c>
      <c r="C31" s="34"/>
      <c r="D31" s="49" t="s">
        <v>30</v>
      </c>
      <c r="E31" s="42">
        <v>244</v>
      </c>
      <c r="F31" s="37"/>
      <c r="G31" s="37">
        <f>H31+I31+J31+K31+L31+M31+N31+O31+P31+Q31+R31+S31+T31</f>
        <v>6600</v>
      </c>
      <c r="H31" s="37"/>
      <c r="I31" s="37">
        <f>'[1]0703-614'!I31+'[1]025050-614'!G31</f>
        <v>550</v>
      </c>
      <c r="J31" s="37">
        <f>'[1]0703-614'!J31+'[1]025050-614'!H31</f>
        <v>550</v>
      </c>
      <c r="K31" s="37">
        <f>'[1]0703-614'!K31+'[1]025050-614'!I31</f>
        <v>550</v>
      </c>
      <c r="L31" s="37">
        <f>'[1]025050-614'!J31</f>
        <v>550</v>
      </c>
      <c r="M31" s="37">
        <f>'[1]025050-614'!K31</f>
        <v>550</v>
      </c>
      <c r="N31" s="37">
        <f>'[1]025050-614'!L31</f>
        <v>550</v>
      </c>
      <c r="O31" s="37">
        <f>'[1]025050-614'!M31</f>
        <v>550</v>
      </c>
      <c r="P31" s="37">
        <f>'[1]025050-614'!N31</f>
        <v>550</v>
      </c>
      <c r="Q31" s="37"/>
      <c r="R31" s="37">
        <f>'[1]1103'!P31</f>
        <v>550</v>
      </c>
      <c r="S31" s="37">
        <f>'[1]1103'!Q31</f>
        <v>550</v>
      </c>
      <c r="T31" s="37">
        <f>'[1]1103'!R31+'[1]025050-614'!R31</f>
        <v>1100</v>
      </c>
      <c r="U31" s="37">
        <f t="shared" si="17"/>
        <v>6600</v>
      </c>
      <c r="V31" s="37"/>
      <c r="W31" s="37">
        <f>'[1]0703-614'!W31+'[1]025050-614'!U31</f>
        <v>550</v>
      </c>
      <c r="X31" s="37">
        <f>'[1]0703-614'!X31+'[1]025050-614'!H31</f>
        <v>550</v>
      </c>
      <c r="Y31" s="37">
        <f>'[1]0703-614'!Y31+'[1]025050-614'!W31</f>
        <v>550</v>
      </c>
      <c r="Z31" s="37">
        <f>'[1]025050-614'!X31</f>
        <v>550</v>
      </c>
      <c r="AA31" s="37">
        <f>'[1]025050-614'!Y31</f>
        <v>550</v>
      </c>
      <c r="AB31" s="37">
        <f>'[1]025050-614'!Z31</f>
        <v>550</v>
      </c>
      <c r="AC31" s="37">
        <f>'[1]025050-614'!AA31</f>
        <v>550</v>
      </c>
      <c r="AD31" s="37">
        <f>'[1]025050-614'!AB31</f>
        <v>550</v>
      </c>
      <c r="AE31" s="37">
        <f>'[1]1103'!AC31</f>
        <v>550</v>
      </c>
      <c r="AF31" s="37">
        <f>'[1]1103'!AD31</f>
        <v>550</v>
      </c>
      <c r="AG31" s="37">
        <f>'[1]1103'!AE31+'[1]025050-614'!AE31</f>
        <v>1100</v>
      </c>
      <c r="AH31" s="38">
        <f t="shared" si="14"/>
        <v>0</v>
      </c>
      <c r="AI31" s="64"/>
      <c r="AJ31" s="40"/>
      <c r="AK31" s="43"/>
    </row>
    <row r="32" spans="1:41" ht="15.6" customHeight="1" x14ac:dyDescent="0.3">
      <c r="A32" s="23">
        <f t="shared" si="15"/>
        <v>-1200</v>
      </c>
      <c r="B32" s="22">
        <v>7200</v>
      </c>
      <c r="C32" s="34"/>
      <c r="D32" s="49" t="s">
        <v>31</v>
      </c>
      <c r="E32" s="42">
        <v>244</v>
      </c>
      <c r="F32" s="37"/>
      <c r="G32" s="37">
        <f>H32+I32+J32+K32+L32+M32+N32+O32+P32+Q32+R32+S32+T32</f>
        <v>8400</v>
      </c>
      <c r="H32" s="37"/>
      <c r="I32" s="37">
        <f>'[1]0703-614'!I32+'[1]025050-614'!G32</f>
        <v>700</v>
      </c>
      <c r="J32" s="37">
        <f>'[1]0703-614'!J32+'[1]025050-614'!H32</f>
        <v>700</v>
      </c>
      <c r="K32" s="37">
        <f>'[1]0703-614'!K32+'[1]025050-614'!I32</f>
        <v>700</v>
      </c>
      <c r="L32" s="37">
        <f>'[1]025050-614'!J32</f>
        <v>700</v>
      </c>
      <c r="M32" s="37">
        <f>'[1]025050-614'!K32</f>
        <v>700</v>
      </c>
      <c r="N32" s="37">
        <f>'[1]025050-614'!L32</f>
        <v>700</v>
      </c>
      <c r="O32" s="37">
        <f>'[1]025050-614'!M32</f>
        <v>700</v>
      </c>
      <c r="P32" s="37">
        <f>'[1]025050-614'!N32</f>
        <v>700</v>
      </c>
      <c r="Q32" s="37"/>
      <c r="R32" s="37">
        <f>'[1]1103'!P32</f>
        <v>700</v>
      </c>
      <c r="S32" s="37">
        <f>'[1]1103'!Q32</f>
        <v>700</v>
      </c>
      <c r="T32" s="37">
        <f>'[1]1103'!R32+'[1]025050-614'!R32</f>
        <v>1400</v>
      </c>
      <c r="U32" s="37">
        <f t="shared" si="17"/>
        <v>8400</v>
      </c>
      <c r="V32" s="37"/>
      <c r="W32" s="37">
        <f>'[1]0703-614'!W32+'[1]025050-614'!U32</f>
        <v>700</v>
      </c>
      <c r="X32" s="37">
        <f>'[1]0703-614'!X32+'[1]025050-614'!H32</f>
        <v>700</v>
      </c>
      <c r="Y32" s="37">
        <f>'[1]0703-614'!Y32+'[1]025050-614'!W32</f>
        <v>700</v>
      </c>
      <c r="Z32" s="37">
        <f>'[1]025050-614'!X32</f>
        <v>700</v>
      </c>
      <c r="AA32" s="37">
        <f>'[1]025050-614'!Y32</f>
        <v>700</v>
      </c>
      <c r="AB32" s="37">
        <f>'[1]025050-614'!Z32</f>
        <v>700</v>
      </c>
      <c r="AC32" s="37">
        <f>'[1]025050-614'!AA32</f>
        <v>700</v>
      </c>
      <c r="AD32" s="37">
        <f>'[1]025050-614'!AB32</f>
        <v>700</v>
      </c>
      <c r="AE32" s="37">
        <f>'[1]1103'!AC32</f>
        <v>700</v>
      </c>
      <c r="AF32" s="37">
        <f>'[1]1103'!AD32</f>
        <v>700</v>
      </c>
      <c r="AG32" s="37">
        <f>'[1]1103'!AE32+'[1]025050-614'!AE32</f>
        <v>1400</v>
      </c>
      <c r="AH32" s="38">
        <f t="shared" si="14"/>
        <v>0</v>
      </c>
      <c r="AI32" s="64"/>
      <c r="AJ32" s="40"/>
      <c r="AK32" s="43"/>
    </row>
    <row r="33" spans="1:40" ht="15.6" customHeight="1" x14ac:dyDescent="0.3">
      <c r="A33" s="23">
        <f t="shared" si="15"/>
        <v>-3500</v>
      </c>
      <c r="B33" s="22">
        <v>11000</v>
      </c>
      <c r="C33" s="34"/>
      <c r="D33" s="49" t="s">
        <v>32</v>
      </c>
      <c r="E33" s="42">
        <v>244</v>
      </c>
      <c r="F33" s="37"/>
      <c r="G33" s="37">
        <f t="shared" si="16"/>
        <v>14500</v>
      </c>
      <c r="H33" s="37"/>
      <c r="I33" s="37"/>
      <c r="J33" s="37"/>
      <c r="K33" s="37"/>
      <c r="L33" s="37"/>
      <c r="M33" s="37"/>
      <c r="N33" s="37">
        <f>'[1]0703-614'!N33+'[1]025050-614'!L33</f>
        <v>14500</v>
      </c>
      <c r="O33" s="37"/>
      <c r="P33" s="37"/>
      <c r="Q33" s="37"/>
      <c r="R33" s="37"/>
      <c r="S33" s="37"/>
      <c r="T33" s="37"/>
      <c r="U33" s="37">
        <f t="shared" si="17"/>
        <v>14500</v>
      </c>
      <c r="V33" s="37"/>
      <c r="W33" s="37"/>
      <c r="X33" s="37"/>
      <c r="Y33" s="37"/>
      <c r="Z33" s="37"/>
      <c r="AA33" s="37"/>
      <c r="AB33" s="37">
        <f>'[1]025050-614'!Z33+'[1]0703-614'!AB33</f>
        <v>14500</v>
      </c>
      <c r="AC33" s="37"/>
      <c r="AD33" s="37"/>
      <c r="AE33" s="37"/>
      <c r="AF33" s="37"/>
      <c r="AG33" s="37"/>
      <c r="AH33" s="38">
        <f t="shared" si="14"/>
        <v>0</v>
      </c>
      <c r="AI33" s="64"/>
      <c r="AJ33" s="40"/>
      <c r="AK33" s="43"/>
    </row>
    <row r="34" spans="1:40" ht="15.6" customHeight="1" x14ac:dyDescent="0.3">
      <c r="A34" s="23"/>
      <c r="B34" s="22"/>
      <c r="C34" s="34"/>
      <c r="D34" s="49" t="s">
        <v>33</v>
      </c>
      <c r="E34" s="42">
        <v>244</v>
      </c>
      <c r="F34" s="37"/>
      <c r="G34" s="37">
        <f>T34</f>
        <v>7500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>
        <f>'[1]1103'!R34+'[1]025050-614'!R34</f>
        <v>7500</v>
      </c>
      <c r="U34" s="37">
        <f>AG34</f>
        <v>7500</v>
      </c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>
        <f>'[1]1103'!AE34+'[1]025050-614'!AE34</f>
        <v>7500</v>
      </c>
      <c r="AH34" s="38">
        <f t="shared" si="14"/>
        <v>0</v>
      </c>
      <c r="AI34" s="64"/>
      <c r="AJ34" s="40"/>
      <c r="AK34" s="43"/>
    </row>
    <row r="35" spans="1:40" ht="15.6" customHeight="1" x14ac:dyDescent="0.3">
      <c r="A35" s="23">
        <f t="shared" si="15"/>
        <v>-2400</v>
      </c>
      <c r="B35" s="22">
        <v>8000</v>
      </c>
      <c r="C35" s="34"/>
      <c r="D35" s="49" t="s">
        <v>34</v>
      </c>
      <c r="E35" s="42">
        <v>244</v>
      </c>
      <c r="F35" s="37"/>
      <c r="G35" s="37">
        <f>H35+I35+J35+K35+L35+M35+N35+O35+P35+Q35+R35+S35+T35</f>
        <v>10400</v>
      </c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>
        <f>'[1]1103'!R35+'[1]025050-614'!R35</f>
        <v>10400</v>
      </c>
      <c r="U35" s="37">
        <f t="shared" si="17"/>
        <v>10400</v>
      </c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>
        <f>'[1]1103'!AE35+'[1]025050-614'!AE35</f>
        <v>10400</v>
      </c>
      <c r="AH35" s="38">
        <f t="shared" si="14"/>
        <v>0</v>
      </c>
      <c r="AI35" s="68"/>
      <c r="AJ35" s="69"/>
      <c r="AK35" s="43"/>
    </row>
    <row r="36" spans="1:40" ht="15.6" customHeight="1" x14ac:dyDescent="0.3">
      <c r="A36" s="23">
        <f>A37+A44+A45+A46+A47+A53</f>
        <v>-31092.440000000002</v>
      </c>
      <c r="B36" s="22">
        <f>B37+B44+B45+B46+B47+B53</f>
        <v>183646.51</v>
      </c>
      <c r="C36" s="24">
        <v>226</v>
      </c>
      <c r="D36" s="44" t="s">
        <v>35</v>
      </c>
      <c r="E36" s="66"/>
      <c r="F36" s="28">
        <f>F37+F45+F46+F47+F48+F53</f>
        <v>146282.94</v>
      </c>
      <c r="G36" s="28">
        <f>G37+G44+G45+G46+G47+G53+G49</f>
        <v>1396878</v>
      </c>
      <c r="H36" s="28">
        <f t="shared" ref="H36:AD36" si="18">H37+H44+H45+H46+H47+H53+H49</f>
        <v>0</v>
      </c>
      <c r="I36" s="28">
        <f t="shared" si="18"/>
        <v>112529.88</v>
      </c>
      <c r="J36" s="28">
        <f t="shared" si="18"/>
        <v>116166.04000000001</v>
      </c>
      <c r="K36" s="28">
        <f t="shared" si="18"/>
        <v>62172.160000000003</v>
      </c>
      <c r="L36" s="28">
        <f t="shared" si="18"/>
        <v>116139.32</v>
      </c>
      <c r="M36" s="28">
        <f t="shared" si="18"/>
        <v>114536.48</v>
      </c>
      <c r="N36" s="28">
        <f t="shared" si="18"/>
        <v>124494.7</v>
      </c>
      <c r="O36" s="28">
        <f t="shared" si="18"/>
        <v>154197</v>
      </c>
      <c r="P36" s="28">
        <f>P37+P44+P45+P49</f>
        <v>164969.35</v>
      </c>
      <c r="Q36" s="28">
        <f t="shared" si="18"/>
        <v>0</v>
      </c>
      <c r="R36" s="28">
        <f t="shared" si="18"/>
        <v>129212.64</v>
      </c>
      <c r="S36" s="28">
        <f t="shared" si="18"/>
        <v>39227.910000000003</v>
      </c>
      <c r="T36" s="28">
        <f t="shared" si="18"/>
        <v>263232.52</v>
      </c>
      <c r="U36" s="28">
        <f>U37+U44+U45+U46+U47+U53+U49</f>
        <v>1525388.74</v>
      </c>
      <c r="V36" s="28">
        <f t="shared" si="18"/>
        <v>0</v>
      </c>
      <c r="W36" s="28">
        <f t="shared" si="18"/>
        <v>112529.88</v>
      </c>
      <c r="X36" s="28">
        <f t="shared" si="18"/>
        <v>116166.04000000001</v>
      </c>
      <c r="Y36" s="28">
        <f t="shared" si="18"/>
        <v>118357.8</v>
      </c>
      <c r="Z36" s="28">
        <f t="shared" si="18"/>
        <v>116139.32</v>
      </c>
      <c r="AA36" s="28">
        <f t="shared" si="18"/>
        <v>114536.48</v>
      </c>
      <c r="AB36" s="28">
        <f>AB37+AB44+AB45+AB46+AB47+AB53+AB49+AB43</f>
        <v>124494.7</v>
      </c>
      <c r="AC36" s="28">
        <f t="shared" si="18"/>
        <v>125259</v>
      </c>
      <c r="AD36" s="28">
        <f t="shared" si="18"/>
        <v>159181.76000000001</v>
      </c>
      <c r="AE36" s="28">
        <f>AE37+AE43+AE44+AE45+AE53+AE49</f>
        <v>129212.64</v>
      </c>
      <c r="AF36" s="28">
        <f>AF37+AF43+AF44+AF45+AF53+AF49</f>
        <v>129325.2</v>
      </c>
      <c r="AG36" s="28">
        <f>AG37+AG43+AG44+AG45+AG53+AG49</f>
        <v>245460.32</v>
      </c>
      <c r="AH36" s="28">
        <f>AH37+AH43+AH44+AH45+AH53+AH49</f>
        <v>17772.199999999946</v>
      </c>
      <c r="AI36" s="64"/>
      <c r="AJ36" s="70"/>
      <c r="AK36" s="43"/>
    </row>
    <row r="37" spans="1:40" ht="15.6" customHeight="1" x14ac:dyDescent="0.3">
      <c r="A37" s="23">
        <f>A38+A39+A40+A41+A42+A43</f>
        <v>-30827</v>
      </c>
      <c r="B37" s="22">
        <f>B38+B39+B40+B41+B42+B43</f>
        <v>106881</v>
      </c>
      <c r="C37" s="34"/>
      <c r="D37" s="41" t="s">
        <v>79</v>
      </c>
      <c r="E37" s="42">
        <v>244</v>
      </c>
      <c r="F37" s="38">
        <f>F38+F39+F40+F41+F42+F43+F44</f>
        <v>0</v>
      </c>
      <c r="G37" s="38">
        <f>G38+G39+G40+G41+G42+G43</f>
        <v>137708</v>
      </c>
      <c r="H37" s="38"/>
      <c r="I37" s="38">
        <f>I38+I39+I40+I41+I42+I43</f>
        <v>0</v>
      </c>
      <c r="J37" s="38">
        <f>J38+J39+J40+J41+J42+J43</f>
        <v>10600</v>
      </c>
      <c r="K37" s="38">
        <f>K38+K39+K40+K41+K42+K43</f>
        <v>5577</v>
      </c>
      <c r="L37" s="38">
        <f t="shared" ref="L37:S37" si="19">L38+L39+L40+L41+L42+L43</f>
        <v>6929</v>
      </c>
      <c r="M37" s="38">
        <f t="shared" si="19"/>
        <v>1859</v>
      </c>
      <c r="N37" s="38">
        <f t="shared" si="19"/>
        <v>14834.2</v>
      </c>
      <c r="O37" s="38">
        <f t="shared" si="19"/>
        <v>42597</v>
      </c>
      <c r="P37" s="38">
        <f>P38+P39+P40+P41+P42+P43</f>
        <v>7646.6</v>
      </c>
      <c r="Q37" s="38"/>
      <c r="R37" s="38">
        <f t="shared" si="19"/>
        <v>7646.6</v>
      </c>
      <c r="S37" s="38">
        <f t="shared" si="19"/>
        <v>16470.599999999999</v>
      </c>
      <c r="T37" s="38">
        <f>T38+T39+T40+T41+T42+T43</f>
        <v>23548</v>
      </c>
      <c r="U37" s="38">
        <f>U38+U39+U40+U41+U42+U43</f>
        <v>137629.20000000001</v>
      </c>
      <c r="V37" s="38">
        <f>V38+V39+V40+V41+V42</f>
        <v>0</v>
      </c>
      <c r="W37" s="38">
        <f t="shared" ref="W37:AH37" si="20">W38+W39+W40+W41+W42</f>
        <v>0</v>
      </c>
      <c r="X37" s="38">
        <f t="shared" si="20"/>
        <v>10600</v>
      </c>
      <c r="Y37" s="38">
        <f t="shared" si="20"/>
        <v>5577</v>
      </c>
      <c r="Z37" s="38">
        <f t="shared" si="20"/>
        <v>6929</v>
      </c>
      <c r="AA37" s="38">
        <f t="shared" si="20"/>
        <v>1859</v>
      </c>
      <c r="AB37" s="38">
        <f t="shared" si="20"/>
        <v>3259</v>
      </c>
      <c r="AC37" s="38">
        <f t="shared" si="20"/>
        <v>13659</v>
      </c>
      <c r="AD37" s="38">
        <f t="shared" si="20"/>
        <v>1859</v>
      </c>
      <c r="AE37" s="38">
        <f t="shared" si="20"/>
        <v>1859</v>
      </c>
      <c r="AF37" s="38">
        <f t="shared" si="20"/>
        <v>10683</v>
      </c>
      <c r="AG37" s="38">
        <f t="shared" si="20"/>
        <v>11894</v>
      </c>
      <c r="AH37" s="38">
        <f t="shared" si="20"/>
        <v>30</v>
      </c>
      <c r="AI37" s="64"/>
      <c r="AJ37" s="43"/>
      <c r="AK37" s="43"/>
      <c r="AN37" s="46"/>
    </row>
    <row r="38" spans="1:40" ht="15.6" customHeight="1" x14ac:dyDescent="0.3">
      <c r="A38" s="23">
        <f t="shared" ref="A38:A44" si="21">B38-G38</f>
        <v>-1690</v>
      </c>
      <c r="B38" s="22">
        <v>20618</v>
      </c>
      <c r="C38" s="34"/>
      <c r="D38" s="41" t="s">
        <v>36</v>
      </c>
      <c r="E38" s="42"/>
      <c r="F38" s="37"/>
      <c r="G38" s="37">
        <f>H38+I38+J38+K38+L38+M38+N38+O38+P38+R38+S38+T38</f>
        <v>22308</v>
      </c>
      <c r="H38" s="37"/>
      <c r="I38" s="37"/>
      <c r="J38" s="37"/>
      <c r="K38" s="37">
        <f>'[1]0703-614'!K37+'[1]025050-614'!I38</f>
        <v>5577</v>
      </c>
      <c r="L38" s="37">
        <f>'[1]025050-614'!J38</f>
        <v>1859</v>
      </c>
      <c r="M38" s="37">
        <f>'[1]025050-614'!K38</f>
        <v>1859</v>
      </c>
      <c r="N38" s="37">
        <f>'[1]025050-614'!L38</f>
        <v>1859</v>
      </c>
      <c r="O38" s="37">
        <f>'[1]025050-614'!M38</f>
        <v>1859</v>
      </c>
      <c r="P38" s="37">
        <f>'[1]1103'!N38+'[1]0703-614'!P37+'[1]025050-614'!N38</f>
        <v>1859</v>
      </c>
      <c r="Q38" s="37"/>
      <c r="R38" s="37">
        <f>'[1]1103'!P38+'[1]025050-614'!P38</f>
        <v>1859</v>
      </c>
      <c r="S38" s="37">
        <f>'[1]025050-614'!Q38</f>
        <v>1859</v>
      </c>
      <c r="T38" s="37">
        <f>'[1]025050-614'!R38</f>
        <v>3718</v>
      </c>
      <c r="U38" s="37">
        <f>V38+W38+X38+Y38+Z38+AA38+AB38+AC38+AD38+AE38+AF38+AG38</f>
        <v>22308</v>
      </c>
      <c r="V38" s="37">
        <v>0</v>
      </c>
      <c r="W38" s="37"/>
      <c r="X38" s="37"/>
      <c r="Y38" s="37">
        <f>'[1]0703-614'!Y37+'[1]025050-614'!W38</f>
        <v>5577</v>
      </c>
      <c r="Z38" s="37">
        <f>'[1]025050-614'!X38</f>
        <v>1859</v>
      </c>
      <c r="AA38" s="37">
        <f>'[1]025050-614'!Y38</f>
        <v>1859</v>
      </c>
      <c r="AB38" s="37">
        <f>'[1]025050-614'!Z38</f>
        <v>1859</v>
      </c>
      <c r="AC38" s="37">
        <f>'[1]025050-614'!AA38</f>
        <v>1859</v>
      </c>
      <c r="AD38" s="37">
        <f>'[1]025050-614'!AB38</f>
        <v>1859</v>
      </c>
      <c r="AE38" s="37">
        <f>'[1]1103'!AC38+'[1]025050-614'!AC38</f>
        <v>1859</v>
      </c>
      <c r="AF38" s="37">
        <f>'[1]025050-614'!AD38</f>
        <v>1859</v>
      </c>
      <c r="AG38" s="37">
        <f>'[1]025050-614'!AE38</f>
        <v>3718</v>
      </c>
      <c r="AH38" s="37">
        <f t="shared" ref="AH38:AH61" si="22">F38+G38-U38</f>
        <v>0</v>
      </c>
      <c r="AI38" s="64"/>
      <c r="AJ38" s="43"/>
      <c r="AK38" s="43"/>
    </row>
    <row r="39" spans="1:40" ht="15.6" customHeight="1" x14ac:dyDescent="0.3">
      <c r="A39" s="23">
        <f t="shared" si="21"/>
        <v>-17000</v>
      </c>
      <c r="B39" s="22">
        <v>12000</v>
      </c>
      <c r="C39" s="34"/>
      <c r="D39" s="41" t="s">
        <v>37</v>
      </c>
      <c r="E39" s="42"/>
      <c r="F39" s="37"/>
      <c r="G39" s="37">
        <f>H39+I39+J39+K39+L39+M39+N39+O39+P39+R39+S39+T39</f>
        <v>29000</v>
      </c>
      <c r="H39" s="37"/>
      <c r="I39" s="37"/>
      <c r="J39" s="37">
        <f>'[1]0703-614'!J38+'[1]025050-614'!H39</f>
        <v>10600</v>
      </c>
      <c r="K39" s="37"/>
      <c r="L39" s="37"/>
      <c r="M39" s="37"/>
      <c r="N39" s="37">
        <f>'[1]0703-614'!N38</f>
        <v>1400</v>
      </c>
      <c r="O39" s="37"/>
      <c r="P39" s="37">
        <f>'[1]1103'!N39+'[1]0703-614'!P38+'[1]025050-614'!N40</f>
        <v>0</v>
      </c>
      <c r="Q39" s="37"/>
      <c r="R39" s="37"/>
      <c r="S39" s="37">
        <f>'[1]025050-614'!Q39</f>
        <v>8824</v>
      </c>
      <c r="T39" s="37">
        <f>'[1]1103'!R39+'[1]025050-614'!R39</f>
        <v>8176</v>
      </c>
      <c r="U39" s="37">
        <f>V39+W39+X39+Y39+Z39+AA39+AB39+AC39+AD39+AE39+AF39+AG39</f>
        <v>29000</v>
      </c>
      <c r="V39" s="37"/>
      <c r="W39" s="37"/>
      <c r="X39" s="37">
        <f>'[1]0703-614'!X38+'[1]025050-614'!V39</f>
        <v>10600</v>
      </c>
      <c r="Y39" s="37"/>
      <c r="Z39" s="37"/>
      <c r="AA39" s="37"/>
      <c r="AB39" s="37">
        <f>'[1]0703-614'!AB38</f>
        <v>1400</v>
      </c>
      <c r="AC39" s="37"/>
      <c r="AD39" s="37">
        <f>'[1]1103'!AB39+'[1]0703-614'!AD38</f>
        <v>0</v>
      </c>
      <c r="AE39" s="37"/>
      <c r="AF39" s="37">
        <f>'[1]025050-614'!AD39</f>
        <v>8824</v>
      </c>
      <c r="AG39" s="37">
        <f>'[1]1103'!AE39+'[1]025050-614'!AE39</f>
        <v>8176</v>
      </c>
      <c r="AH39" s="37">
        <f t="shared" si="22"/>
        <v>0</v>
      </c>
      <c r="AI39" s="64"/>
      <c r="AJ39" s="43"/>
      <c r="AK39" s="43"/>
    </row>
    <row r="40" spans="1:40" ht="15.6" customHeight="1" x14ac:dyDescent="0.3">
      <c r="A40" s="23">
        <f t="shared" si="21"/>
        <v>-4200</v>
      </c>
      <c r="B40" s="22">
        <v>7600</v>
      </c>
      <c r="C40" s="34"/>
      <c r="D40" s="41" t="s">
        <v>38</v>
      </c>
      <c r="E40" s="42"/>
      <c r="F40" s="37"/>
      <c r="G40" s="37">
        <f>H40+I40+J40+K40+L40+M40+N40+O40+P40+R40+S40+T40</f>
        <v>11800</v>
      </c>
      <c r="H40" s="37"/>
      <c r="I40" s="37"/>
      <c r="J40" s="37"/>
      <c r="K40" s="37"/>
      <c r="L40" s="37"/>
      <c r="M40" s="37"/>
      <c r="N40" s="37"/>
      <c r="O40" s="37">
        <f>'[1]0703-614'!O39+'[1]025050-614'!M40</f>
        <v>11800</v>
      </c>
      <c r="P40" s="37">
        <f>'[1]1103'!N40+'[1]0703-614'!P39</f>
        <v>0</v>
      </c>
      <c r="Q40" s="37"/>
      <c r="R40" s="37"/>
      <c r="S40" s="37"/>
      <c r="T40" s="37"/>
      <c r="U40" s="37">
        <f>V40+W40+X40+Y40+Z40+AA40+AB40+AC40+AD40+AE40+AF40+AG40</f>
        <v>11800</v>
      </c>
      <c r="V40" s="37"/>
      <c r="W40" s="37"/>
      <c r="X40" s="37"/>
      <c r="Y40" s="37"/>
      <c r="Z40" s="37"/>
      <c r="AA40" s="37"/>
      <c r="AB40" s="37"/>
      <c r="AC40" s="37">
        <f>'[1]0703-614'!O39+'[1]025050-614'!AA40</f>
        <v>11800</v>
      </c>
      <c r="AD40" s="37">
        <f>'[1]1103'!AB40+'[1]0703-614'!AD39</f>
        <v>0</v>
      </c>
      <c r="AE40" s="37"/>
      <c r="AF40" s="37"/>
      <c r="AG40" s="37"/>
      <c r="AH40" s="37">
        <f t="shared" si="22"/>
        <v>0</v>
      </c>
      <c r="AI40" s="64"/>
      <c r="AJ40" s="43"/>
      <c r="AK40" s="43"/>
    </row>
    <row r="41" spans="1:40" ht="15.6" customHeight="1" x14ac:dyDescent="0.3">
      <c r="A41" s="23">
        <f t="shared" si="21"/>
        <v>-1625</v>
      </c>
      <c r="B41" s="22">
        <v>3475</v>
      </c>
      <c r="C41" s="34"/>
      <c r="D41" s="41" t="s">
        <v>39</v>
      </c>
      <c r="E41" s="42"/>
      <c r="F41" s="37"/>
      <c r="G41" s="37">
        <f>H41+I41+J41+K41+L41+M41+N41+O41+P41+R41+S41+T41</f>
        <v>5100</v>
      </c>
      <c r="H41" s="37"/>
      <c r="I41" s="37"/>
      <c r="J41" s="37"/>
      <c r="K41" s="37"/>
      <c r="L41" s="37">
        <f>'[1]0703-614'!L40+'[1]025050-614'!J41</f>
        <v>5070</v>
      </c>
      <c r="M41" s="37"/>
      <c r="N41" s="37"/>
      <c r="O41" s="37"/>
      <c r="P41" s="37">
        <f>'[1]1103'!N41+'[1]0703-614'!P40</f>
        <v>0</v>
      </c>
      <c r="Q41" s="37"/>
      <c r="R41" s="37"/>
      <c r="S41" s="37"/>
      <c r="T41" s="37">
        <f>'[1]025050-614'!R41</f>
        <v>30</v>
      </c>
      <c r="U41" s="37">
        <f>V41+W41+X41+Y41+Z41+AA41+AB41+AC41+AD41+AE41+AF41+AG41</f>
        <v>5070</v>
      </c>
      <c r="V41" s="37"/>
      <c r="W41" s="37"/>
      <c r="X41" s="37"/>
      <c r="Y41" s="37"/>
      <c r="Z41" s="37">
        <f>'[1]0703-614'!Z40+'[1]025050-614'!X41</f>
        <v>5070</v>
      </c>
      <c r="AA41" s="37"/>
      <c r="AB41" s="37"/>
      <c r="AC41" s="37"/>
      <c r="AD41" s="37">
        <f>'[1]1103'!AB41+'[1]0703-614'!AD40</f>
        <v>0</v>
      </c>
      <c r="AE41" s="37"/>
      <c r="AF41" s="37"/>
      <c r="AG41" s="37"/>
      <c r="AH41" s="37">
        <f t="shared" si="22"/>
        <v>30</v>
      </c>
      <c r="AI41" s="64"/>
      <c r="AJ41" s="43"/>
      <c r="AK41" s="43"/>
    </row>
    <row r="42" spans="1:40" ht="15.6" customHeight="1" x14ac:dyDescent="0.3">
      <c r="A42" s="23">
        <f t="shared" si="21"/>
        <v>3860</v>
      </c>
      <c r="B42" s="22">
        <v>3860</v>
      </c>
      <c r="C42" s="34"/>
      <c r="D42" s="41" t="s">
        <v>40</v>
      </c>
      <c r="E42" s="42"/>
      <c r="F42" s="37"/>
      <c r="G42" s="37">
        <f t="shared" ref="G42:G53" si="23">H42+I42+J42+K42+L42+M42+N42+O42+P42+R42+S42+T42</f>
        <v>0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>
        <f>V42+W42+X42+Y42+Z42+AA42+AB42+AC42+AD42+AE42+AF42+AG42</f>
        <v>0</v>
      </c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>
        <f t="shared" si="22"/>
        <v>0</v>
      </c>
      <c r="AI42" s="64"/>
      <c r="AJ42" s="43"/>
      <c r="AK42" s="43"/>
    </row>
    <row r="43" spans="1:40" ht="15.6" customHeight="1" x14ac:dyDescent="0.3">
      <c r="A43" s="23">
        <f t="shared" si="21"/>
        <v>-10172</v>
      </c>
      <c r="B43" s="22">
        <v>59328</v>
      </c>
      <c r="C43" s="34"/>
      <c r="D43" s="41" t="s">
        <v>41</v>
      </c>
      <c r="E43" s="42"/>
      <c r="F43" s="37">
        <f>'[1]025050-614'!D43</f>
        <v>0</v>
      </c>
      <c r="G43" s="37">
        <f>H43+I43+J43+K43+L43+M43+N43+O43+P43+R43+S43+T43</f>
        <v>69500</v>
      </c>
      <c r="H43" s="37"/>
      <c r="I43" s="37"/>
      <c r="J43" s="37"/>
      <c r="K43" s="37"/>
      <c r="L43" s="37"/>
      <c r="M43" s="37"/>
      <c r="N43" s="37">
        <f>'[1]0703-614'!N42+'[1]025050-614'!L43</f>
        <v>11575.2</v>
      </c>
      <c r="O43" s="37">
        <f>'[1]025050-614'!M43+'[1]1103'!M43</f>
        <v>28938</v>
      </c>
      <c r="P43" s="37">
        <f>'[1]1103'!N43+'[1]0703-614'!P42+'[1]025050-614'!N43</f>
        <v>5787.6</v>
      </c>
      <c r="Q43" s="37"/>
      <c r="R43" s="37">
        <f>'[1]1103'!P43</f>
        <v>5787.6</v>
      </c>
      <c r="S43" s="37">
        <f>'[1]1103'!Q43</f>
        <v>5787.6</v>
      </c>
      <c r="T43" s="37">
        <f>'[1]1103'!AE43+'[1]025050-614'!R43</f>
        <v>11624</v>
      </c>
      <c r="U43" s="37">
        <f>+AD43+AB43+AC43+AE43+AF43+AG43</f>
        <v>69451.199999999997</v>
      </c>
      <c r="V43" s="37"/>
      <c r="W43" s="37"/>
      <c r="X43" s="37"/>
      <c r="Y43" s="37"/>
      <c r="Z43" s="37"/>
      <c r="AA43" s="37"/>
      <c r="AB43" s="37">
        <f>'[1]0703-614'!AB42+'[1]025050-614'!Z43</f>
        <v>11575.2</v>
      </c>
      <c r="AC43" s="37">
        <f>'[1]1103'!AA43+'[1]025050-614'!AA43</f>
        <v>28938</v>
      </c>
      <c r="AD43" s="37">
        <f>'[1]1103'!AB43+'[1]0703-614'!AD42</f>
        <v>5787.6</v>
      </c>
      <c r="AE43" s="37">
        <f>'[1]1103'!AC43</f>
        <v>5787.6</v>
      </c>
      <c r="AF43" s="37">
        <f>'[1]1103'!AD43</f>
        <v>5787.6</v>
      </c>
      <c r="AG43" s="37">
        <f>'[1]1103'!AE43</f>
        <v>11575.2</v>
      </c>
      <c r="AH43" s="37">
        <f>G43-U43</f>
        <v>48.80000000000291</v>
      </c>
      <c r="AI43" s="64"/>
      <c r="AJ43" s="43"/>
      <c r="AK43" s="43"/>
    </row>
    <row r="44" spans="1:40" ht="15.6" customHeight="1" x14ac:dyDescent="0.3">
      <c r="A44" s="23">
        <f t="shared" si="21"/>
        <v>-265.44000000000233</v>
      </c>
      <c r="B44" s="22">
        <v>12634.56</v>
      </c>
      <c r="C44" s="34"/>
      <c r="D44" s="41" t="s">
        <v>42</v>
      </c>
      <c r="E44" s="42"/>
      <c r="F44" s="37">
        <f>'[1]025050-614'!D44</f>
        <v>0</v>
      </c>
      <c r="G44" s="37">
        <f>H44+I44+J44+K44+L44+M44+N44+O44+P44+R44+S44+T44</f>
        <v>12900.000000000002</v>
      </c>
      <c r="H44" s="37"/>
      <c r="I44" s="37">
        <f>'[1]0703-614'!I43+'[1]025050-614'!G44</f>
        <v>929.88</v>
      </c>
      <c r="J44" s="37">
        <f>'[1]0703-614'!J43+'[1]025050-614'!H44</f>
        <v>1166.04</v>
      </c>
      <c r="K44" s="37">
        <f>'[1]0703-614'!K43+'[1]025050-614'!I44</f>
        <v>1180.8</v>
      </c>
      <c r="L44" s="37">
        <f>'[1]025050-614'!J44</f>
        <v>1210.32</v>
      </c>
      <c r="M44" s="37">
        <f>'[1]025050-614'!K44</f>
        <v>1077.48</v>
      </c>
      <c r="N44" s="37">
        <f>'[1]025050-614'!L44</f>
        <v>1660.5</v>
      </c>
      <c r="O44" s="37"/>
      <c r="P44" s="37">
        <f>'[1]1103'!N44+'[1]0703-614'!P43+'[1]025050-614'!N44</f>
        <v>752.75</v>
      </c>
      <c r="Q44" s="37"/>
      <c r="R44" s="37">
        <f>'[1]1103'!P44</f>
        <v>1166.04</v>
      </c>
      <c r="S44" s="37">
        <f>'[1]1103'!Q44+'[1]025050-614'!Q44</f>
        <v>1254.6099999999999</v>
      </c>
      <c r="T44" s="37">
        <f>'[1]025050-614'!R44</f>
        <v>2501.58</v>
      </c>
      <c r="U44" s="37">
        <f>V44+W44+X44+Y44+Z44+AA44+AB44+AC44+AD44+AE44+AF44+AG44</f>
        <v>12789.54</v>
      </c>
      <c r="V44" s="37"/>
      <c r="W44" s="37">
        <f>'[1]0703-614'!W43+'[1]025050-614'!U44</f>
        <v>929.88</v>
      </c>
      <c r="X44" s="37">
        <f>'[1]0703-614'!X43+'[1]025050-614'!H44</f>
        <v>1166.04</v>
      </c>
      <c r="Y44" s="37">
        <f>'[1]0703-614'!Y43+'[1]025050-614'!W44</f>
        <v>1180.8</v>
      </c>
      <c r="Z44" s="37">
        <f>'[1]025050-614'!X44</f>
        <v>1210.32</v>
      </c>
      <c r="AA44" s="37">
        <f>'[1]025050-614'!Y44</f>
        <v>1077.48</v>
      </c>
      <c r="AB44" s="37">
        <f>'[1]025050-614'!Z44</f>
        <v>1660.5</v>
      </c>
      <c r="AC44" s="37"/>
      <c r="AD44" s="37">
        <f>'[1]025050-614'!AB44</f>
        <v>752.76</v>
      </c>
      <c r="AE44" s="37">
        <f>'[1]1103'!AC44</f>
        <v>1166.04</v>
      </c>
      <c r="AF44" s="37">
        <f>'[1]1103'!AD44+'[1]025050-614'!AD44</f>
        <v>1254.5999999999999</v>
      </c>
      <c r="AG44" s="37">
        <f>'[1]025050-614'!AE44</f>
        <v>2391.12</v>
      </c>
      <c r="AH44" s="37">
        <f t="shared" si="22"/>
        <v>110.46000000000095</v>
      </c>
      <c r="AI44" s="64"/>
      <c r="AJ44" s="43"/>
      <c r="AK44" s="43"/>
    </row>
    <row r="45" spans="1:40" ht="15.6" customHeight="1" x14ac:dyDescent="0.3">
      <c r="A45" s="22"/>
      <c r="B45" s="22">
        <v>8600</v>
      </c>
      <c r="C45" s="34"/>
      <c r="D45" s="41" t="s">
        <v>43</v>
      </c>
      <c r="E45" s="42">
        <v>244</v>
      </c>
      <c r="F45" s="37">
        <f>'[1]025050-614'!D45</f>
        <v>146282.94</v>
      </c>
      <c r="G45" s="37">
        <f>H45+I45+J45+K45+L45+M45+N45+O45+P45+R45+S45+T45</f>
        <v>1188900</v>
      </c>
      <c r="H45" s="37"/>
      <c r="I45" s="37">
        <f>'[1]0703-614'!I44+'[1]025050-614'!G45</f>
        <v>111600</v>
      </c>
      <c r="J45" s="37">
        <f>'[1]0703-614'!J44+'[1]025050-614'!H45</f>
        <v>104400</v>
      </c>
      <c r="K45" s="37">
        <f>'[1]0703-614'!K44+'[1]025050-614'!I45</f>
        <v>55414.36</v>
      </c>
      <c r="L45" s="37">
        <f>'[1]025050-614'!J45</f>
        <v>108000</v>
      </c>
      <c r="M45" s="37">
        <f>'[1]025050-614'!K45</f>
        <v>111600</v>
      </c>
      <c r="N45" s="37">
        <f>'[1]1103'!L45</f>
        <v>108000</v>
      </c>
      <c r="O45" s="37">
        <f>'[1]1103'!M45</f>
        <v>111600</v>
      </c>
      <c r="P45" s="37">
        <f>'[1]1103'!N45+'[1]0703-614'!P44+'[1]025050-614'!N45</f>
        <v>111600</v>
      </c>
      <c r="Q45" s="37"/>
      <c r="R45" s="37">
        <f>'[1]1103'!P45</f>
        <v>108000</v>
      </c>
      <c r="S45" s="37">
        <f>'[1]1103'!Q45</f>
        <v>21502.7</v>
      </c>
      <c r="T45" s="37">
        <f>'[1]1103'!R45+'[1]025050-614'!R45</f>
        <v>237182.94</v>
      </c>
      <c r="U45" s="37">
        <f>V45+W45+X45+Y45+Z45+AA45+AB45+AC45+AD45+AE45+AF45+AG45</f>
        <v>1317600</v>
      </c>
      <c r="V45" s="37"/>
      <c r="W45" s="37">
        <f>'[1]0703-614'!W44+'[1]025050-614'!U45</f>
        <v>111600</v>
      </c>
      <c r="X45" s="37">
        <f>'[1]0703-614'!X44+'[1]025050-614'!H45</f>
        <v>104400</v>
      </c>
      <c r="Y45" s="37">
        <f>'[1]0703-614'!Y44+'[1]025050-614'!W45</f>
        <v>111600</v>
      </c>
      <c r="Z45" s="37">
        <f>'[1]025050-614'!X45</f>
        <v>108000</v>
      </c>
      <c r="AA45" s="37">
        <f>'[1]025050-614'!Y45</f>
        <v>111600</v>
      </c>
      <c r="AB45" s="37">
        <f>'[1]1103'!Z45</f>
        <v>108000</v>
      </c>
      <c r="AC45" s="37">
        <f>'[1]1103'!AA45</f>
        <v>111600</v>
      </c>
      <c r="AD45" s="37">
        <f>'[1]1103'!AB45+'[1]025050-614'!AB45</f>
        <v>111600</v>
      </c>
      <c r="AE45" s="37">
        <f>'[1]1103'!AC45</f>
        <v>108000</v>
      </c>
      <c r="AF45" s="37">
        <f>'[1]1103'!AD45++'[1]025050-614'!AD45</f>
        <v>111600</v>
      </c>
      <c r="AG45" s="37">
        <f>'[1]1103'!AE45+'[1]025050-614'!AE45</f>
        <v>219600</v>
      </c>
      <c r="AH45" s="37">
        <f t="shared" si="22"/>
        <v>17582.939999999944</v>
      </c>
      <c r="AI45" s="64"/>
      <c r="AJ45" s="43"/>
      <c r="AK45" s="43"/>
    </row>
    <row r="46" spans="1:40" ht="15.6" customHeight="1" x14ac:dyDescent="0.3">
      <c r="A46" s="22"/>
      <c r="B46" s="22"/>
      <c r="C46" s="34"/>
      <c r="D46" s="49" t="s">
        <v>32</v>
      </c>
      <c r="E46" s="42">
        <v>244</v>
      </c>
      <c r="F46" s="37"/>
      <c r="G46" s="37">
        <f>H46+I46+J46+K46+L46+M46+N46+O46+P46+R46+S46+T46</f>
        <v>0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>
        <f>V46+W46+X46+Y46+Z46+AA46+AB46+AC46+AD46+AE46+AF46+AG46</f>
        <v>0</v>
      </c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>
        <f t="shared" si="22"/>
        <v>0</v>
      </c>
      <c r="AI46" s="64"/>
      <c r="AJ46" s="40"/>
      <c r="AK46" s="43"/>
    </row>
    <row r="47" spans="1:40" ht="15.6" customHeight="1" x14ac:dyDescent="0.3">
      <c r="A47" s="22"/>
      <c r="B47" s="22">
        <v>18025</v>
      </c>
      <c r="C47" s="34"/>
      <c r="D47" s="41" t="s">
        <v>44</v>
      </c>
      <c r="E47" s="42">
        <v>244</v>
      </c>
      <c r="F47" s="37"/>
      <c r="G47" s="37">
        <f>H47+I47+J47+K47+L47+M47+N47+O47+P47+R47+S47+T47</f>
        <v>0</v>
      </c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>
        <f>V47+W47+X47+Y47+Z47+AA47+AB47+AC47+AD47+AE47+AF47+AG47</f>
        <v>0</v>
      </c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>
        <f t="shared" si="22"/>
        <v>0</v>
      </c>
      <c r="AI47" s="64"/>
      <c r="AJ47" s="40"/>
      <c r="AK47" s="43"/>
    </row>
    <row r="48" spans="1:40" ht="15.6" customHeight="1" x14ac:dyDescent="0.3">
      <c r="A48" s="22"/>
      <c r="B48" s="22"/>
      <c r="C48" s="34"/>
      <c r="D48" s="41" t="s">
        <v>45</v>
      </c>
      <c r="E48" s="42">
        <v>244</v>
      </c>
      <c r="F48" s="37">
        <f>1164.21-1164.21</f>
        <v>0</v>
      </c>
      <c r="G48" s="37">
        <f t="shared" si="23"/>
        <v>0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>
        <f>V48+W48+X48+Y48+Z48+AA48+AB48+AC48+AD48+AE48+AF48+AG48</f>
        <v>0</v>
      </c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>
        <f t="shared" si="22"/>
        <v>0</v>
      </c>
      <c r="AI48" s="64"/>
      <c r="AJ48" s="40"/>
      <c r="AK48" s="43"/>
    </row>
    <row r="49" spans="1:37" ht="15.6" customHeight="1" x14ac:dyDescent="0.3">
      <c r="A49" s="22"/>
      <c r="B49" s="22"/>
      <c r="C49" s="34"/>
      <c r="D49" s="41" t="s">
        <v>46</v>
      </c>
      <c r="E49" s="42">
        <v>244</v>
      </c>
      <c r="F49" s="37"/>
      <c r="G49" s="37">
        <f>H49+I49+J49+K49+L49+M49+N49+O49+P49+R49+S49+T49</f>
        <v>57370</v>
      </c>
      <c r="H49" s="37"/>
      <c r="I49" s="37"/>
      <c r="J49" s="37"/>
      <c r="K49" s="37"/>
      <c r="L49" s="37"/>
      <c r="M49" s="37"/>
      <c r="N49" s="37"/>
      <c r="O49" s="37"/>
      <c r="P49" s="37">
        <f>'[1]1103'!N49</f>
        <v>44970</v>
      </c>
      <c r="Q49" s="37"/>
      <c r="R49" s="37">
        <f>'[1]1103'!P49</f>
        <v>12400</v>
      </c>
      <c r="S49" s="37"/>
      <c r="T49" s="37"/>
      <c r="U49" s="37">
        <f>AD49+AE49</f>
        <v>57370</v>
      </c>
      <c r="V49" s="37"/>
      <c r="W49" s="37"/>
      <c r="X49" s="37"/>
      <c r="Y49" s="37"/>
      <c r="Z49" s="37"/>
      <c r="AA49" s="37"/>
      <c r="AB49" s="37"/>
      <c r="AC49" s="37"/>
      <c r="AD49" s="37">
        <f>'[1]1103'!AB49</f>
        <v>44970</v>
      </c>
      <c r="AE49" s="37">
        <f>'[1]1103'!AC49</f>
        <v>12400</v>
      </c>
      <c r="AF49" s="37"/>
      <c r="AG49" s="37"/>
      <c r="AH49" s="37">
        <f t="shared" si="22"/>
        <v>0</v>
      </c>
      <c r="AI49" s="64"/>
      <c r="AJ49" s="40"/>
      <c r="AK49" s="43"/>
    </row>
    <row r="50" spans="1:37" ht="15.6" customHeight="1" x14ac:dyDescent="0.3">
      <c r="A50" s="22"/>
      <c r="B50" s="22"/>
      <c r="C50" s="24">
        <v>264</v>
      </c>
      <c r="D50" s="44" t="s">
        <v>47</v>
      </c>
      <c r="E50" s="66">
        <v>321</v>
      </c>
      <c r="F50" s="28"/>
      <c r="G50" s="28">
        <f t="shared" si="23"/>
        <v>0</v>
      </c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6">
        <f>V50+W50+X50+Y50+Z50+AA50+AB50+AC50+AD50+AE50+AF50+AG50</f>
        <v>0</v>
      </c>
      <c r="V50" s="28"/>
      <c r="W50" s="28"/>
      <c r="X50" s="28"/>
      <c r="Y50" s="28"/>
      <c r="Z50" s="26"/>
      <c r="AA50" s="26"/>
      <c r="AB50" s="26"/>
      <c r="AC50" s="26"/>
      <c r="AD50" s="26"/>
      <c r="AE50" s="26"/>
      <c r="AF50" s="26"/>
      <c r="AG50" s="26"/>
      <c r="AH50" s="26">
        <f t="shared" si="22"/>
        <v>0</v>
      </c>
      <c r="AI50" s="64"/>
      <c r="AJ50" s="40"/>
      <c r="AK50" s="43"/>
    </row>
    <row r="51" spans="1:37" ht="15.6" hidden="1" customHeight="1" outlineLevel="1" x14ac:dyDescent="0.3">
      <c r="A51" s="22"/>
      <c r="B51" s="22"/>
      <c r="C51" s="34"/>
      <c r="D51" s="41"/>
      <c r="E51" s="42"/>
      <c r="F51" s="37"/>
      <c r="G51" s="37">
        <f t="shared" si="23"/>
        <v>0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>
        <f t="shared" si="22"/>
        <v>0</v>
      </c>
      <c r="AI51" s="64"/>
      <c r="AJ51" s="40"/>
      <c r="AK51" s="43"/>
    </row>
    <row r="52" spans="1:37" ht="15.6" hidden="1" customHeight="1" outlineLevel="1" x14ac:dyDescent="0.3">
      <c r="A52" s="22"/>
      <c r="B52" s="22"/>
      <c r="C52" s="34"/>
      <c r="D52" s="41"/>
      <c r="E52" s="42"/>
      <c r="F52" s="37"/>
      <c r="G52" s="37">
        <f t="shared" si="23"/>
        <v>0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>
        <f t="shared" si="22"/>
        <v>0</v>
      </c>
      <c r="AI52" s="64"/>
      <c r="AJ52" s="40"/>
      <c r="AK52" s="43"/>
    </row>
    <row r="53" spans="1:37" ht="15.6" hidden="1" customHeight="1" outlineLevel="1" x14ac:dyDescent="0.3">
      <c r="A53" s="22"/>
      <c r="B53" s="22">
        <v>37505.949999999997</v>
      </c>
      <c r="C53" s="34"/>
      <c r="D53" s="41"/>
      <c r="E53" s="42"/>
      <c r="F53" s="37"/>
      <c r="G53" s="37">
        <f t="shared" si="23"/>
        <v>0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>
        <f>W53+X53+Y53+Z53+AA53+AB53+AC53+AD53+AE53+AF53+AG53</f>
        <v>0</v>
      </c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>
        <f t="shared" si="22"/>
        <v>0</v>
      </c>
      <c r="AI53" s="64"/>
      <c r="AJ53" s="40"/>
      <c r="AK53" s="43"/>
    </row>
    <row r="54" spans="1:37" ht="15.6" hidden="1" customHeight="1" outlineLevel="2" x14ac:dyDescent="0.3">
      <c r="A54" s="22"/>
      <c r="B54" s="22"/>
      <c r="C54" s="34"/>
      <c r="D54" s="41"/>
      <c r="E54" s="42"/>
      <c r="F54" s="37">
        <f>F55+F56+F57</f>
        <v>0</v>
      </c>
      <c r="G54" s="37">
        <f t="shared" ref="G54:G61" si="24">H54+I54+J54+K54+L54+M54</f>
        <v>0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>
        <f>U55+U56+U57</f>
        <v>0</v>
      </c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>
        <f t="shared" si="22"/>
        <v>0</v>
      </c>
      <c r="AI54" s="64"/>
      <c r="AJ54" s="40"/>
      <c r="AK54" s="43"/>
    </row>
    <row r="55" spans="1:37" ht="15.6" hidden="1" customHeight="1" outlineLevel="2" x14ac:dyDescent="0.3">
      <c r="A55" s="22"/>
      <c r="B55" s="22"/>
      <c r="C55" s="34"/>
      <c r="D55" s="41"/>
      <c r="E55" s="42"/>
      <c r="F55" s="37"/>
      <c r="G55" s="37">
        <f t="shared" si="24"/>
        <v>0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>
        <v>0</v>
      </c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>
        <f t="shared" si="22"/>
        <v>0</v>
      </c>
      <c r="AI55" s="64"/>
      <c r="AJ55" s="65"/>
      <c r="AK55" s="65"/>
    </row>
    <row r="56" spans="1:37" ht="15.6" hidden="1" customHeight="1" outlineLevel="2" x14ac:dyDescent="0.3">
      <c r="A56" s="22"/>
      <c r="B56" s="22"/>
      <c r="C56" s="34"/>
      <c r="D56" s="41"/>
      <c r="E56" s="42"/>
      <c r="F56" s="37"/>
      <c r="G56" s="37">
        <f t="shared" si="24"/>
        <v>0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>
        <v>0</v>
      </c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>
        <f t="shared" si="22"/>
        <v>0</v>
      </c>
      <c r="AI56" s="64"/>
      <c r="AJ56" s="40"/>
      <c r="AK56" s="43"/>
    </row>
    <row r="57" spans="1:37" ht="15.6" hidden="1" customHeight="1" outlineLevel="2" x14ac:dyDescent="0.3">
      <c r="A57" s="22"/>
      <c r="B57" s="22"/>
      <c r="C57" s="34"/>
      <c r="D57" s="41"/>
      <c r="E57" s="42"/>
      <c r="F57" s="37"/>
      <c r="G57" s="37">
        <f t="shared" si="24"/>
        <v>0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>
        <v>0</v>
      </c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>
        <f t="shared" si="22"/>
        <v>0</v>
      </c>
      <c r="AI57" s="64"/>
      <c r="AJ57" s="40"/>
      <c r="AK57" s="43"/>
    </row>
    <row r="58" spans="1:37" ht="15.6" hidden="1" customHeight="1" outlineLevel="2" x14ac:dyDescent="0.3">
      <c r="A58" s="22"/>
      <c r="B58" s="22"/>
      <c r="C58" s="34"/>
      <c r="D58" s="41"/>
      <c r="E58" s="42"/>
      <c r="F58" s="37" t="s">
        <v>48</v>
      </c>
      <c r="G58" s="37">
        <f t="shared" si="24"/>
        <v>0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8">
        <f>U59+U60+U61</f>
        <v>0</v>
      </c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7" t="e">
        <f t="shared" si="22"/>
        <v>#VALUE!</v>
      </c>
      <c r="AI58" s="64"/>
      <c r="AJ58" s="40"/>
      <c r="AK58" s="43"/>
    </row>
    <row r="59" spans="1:37" ht="15.6" hidden="1" customHeight="1" outlineLevel="2" x14ac:dyDescent="0.3">
      <c r="A59" s="22"/>
      <c r="B59" s="22"/>
      <c r="C59" s="34"/>
      <c r="D59" s="41"/>
      <c r="E59" s="42"/>
      <c r="F59" s="37"/>
      <c r="G59" s="37">
        <f t="shared" si="24"/>
        <v>0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>
        <v>0</v>
      </c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>
        <f t="shared" si="22"/>
        <v>0</v>
      </c>
      <c r="AI59" s="64"/>
      <c r="AJ59" s="40"/>
      <c r="AK59" s="43"/>
    </row>
    <row r="60" spans="1:37" ht="15.6" hidden="1" customHeight="1" outlineLevel="2" x14ac:dyDescent="0.3">
      <c r="A60" s="22"/>
      <c r="B60" s="22"/>
      <c r="C60" s="34"/>
      <c r="D60" s="41"/>
      <c r="E60" s="42"/>
      <c r="F60" s="37"/>
      <c r="G60" s="37">
        <f t="shared" si="24"/>
        <v>0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>
        <v>0</v>
      </c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>
        <f t="shared" si="22"/>
        <v>0</v>
      </c>
      <c r="AI60" s="64"/>
      <c r="AJ60" s="40"/>
      <c r="AK60" s="43"/>
    </row>
    <row r="61" spans="1:37" ht="15.6" hidden="1" customHeight="1" outlineLevel="2" x14ac:dyDescent="0.3">
      <c r="A61" s="22"/>
      <c r="B61" s="22"/>
      <c r="C61" s="34"/>
      <c r="D61" s="41"/>
      <c r="E61" s="42"/>
      <c r="F61" s="37"/>
      <c r="G61" s="37">
        <f t="shared" si="24"/>
        <v>0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>
        <v>0</v>
      </c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>
        <f t="shared" si="22"/>
        <v>0</v>
      </c>
      <c r="AI61" s="64"/>
      <c r="AJ61" s="40"/>
      <c r="AK61" s="43"/>
    </row>
    <row r="62" spans="1:37" ht="15.6" customHeight="1" collapsed="1" x14ac:dyDescent="0.3">
      <c r="A62" s="22"/>
      <c r="B62" s="22">
        <f>B63</f>
        <v>48900</v>
      </c>
      <c r="C62" s="24">
        <v>266</v>
      </c>
      <c r="D62" s="71" t="s">
        <v>49</v>
      </c>
      <c r="E62" s="72"/>
      <c r="F62" s="28">
        <f>F63</f>
        <v>0</v>
      </c>
      <c r="G62" s="28">
        <f>G63</f>
        <v>93000</v>
      </c>
      <c r="H62" s="28">
        <f t="shared" ref="H62:AG62" si="25">H63</f>
        <v>0</v>
      </c>
      <c r="I62" s="28">
        <f t="shared" si="25"/>
        <v>5366.13</v>
      </c>
      <c r="J62" s="28">
        <f t="shared" si="25"/>
        <v>8109.8099999999995</v>
      </c>
      <c r="K62" s="28">
        <f t="shared" si="25"/>
        <v>13120.11</v>
      </c>
      <c r="L62" s="28">
        <f t="shared" si="25"/>
        <v>0</v>
      </c>
      <c r="M62" s="28">
        <f t="shared" si="25"/>
        <v>5366.13</v>
      </c>
      <c r="N62" s="28">
        <f t="shared" si="25"/>
        <v>13712.280000000002</v>
      </c>
      <c r="O62" s="28">
        <f t="shared" si="25"/>
        <v>7228.26</v>
      </c>
      <c r="P62" s="28">
        <f t="shared" si="25"/>
        <v>0</v>
      </c>
      <c r="Q62" s="28"/>
      <c r="R62" s="28">
        <f t="shared" si="25"/>
        <v>6612.0499999999993</v>
      </c>
      <c r="S62" s="28">
        <f t="shared" si="25"/>
        <v>5801.19</v>
      </c>
      <c r="T62" s="28">
        <f>T63</f>
        <v>27684.04</v>
      </c>
      <c r="U62" s="28">
        <f>U63</f>
        <v>71055.080000000016</v>
      </c>
      <c r="V62" s="28">
        <f t="shared" si="25"/>
        <v>0</v>
      </c>
      <c r="W62" s="28">
        <f t="shared" si="25"/>
        <v>5366.13</v>
      </c>
      <c r="X62" s="28">
        <f t="shared" si="25"/>
        <v>8109.8099999999995</v>
      </c>
      <c r="Y62" s="28">
        <f t="shared" si="25"/>
        <v>13120.11</v>
      </c>
      <c r="Z62" s="28">
        <f t="shared" si="25"/>
        <v>0</v>
      </c>
      <c r="AA62" s="28">
        <f t="shared" si="25"/>
        <v>5366.13</v>
      </c>
      <c r="AB62" s="28">
        <f t="shared" si="25"/>
        <v>13712.280000000002</v>
      </c>
      <c r="AC62" s="28">
        <f t="shared" si="25"/>
        <v>7228.26</v>
      </c>
      <c r="AD62" s="28">
        <f t="shared" si="25"/>
        <v>1882.82</v>
      </c>
      <c r="AE62" s="28">
        <f t="shared" si="25"/>
        <v>4729.2299999999996</v>
      </c>
      <c r="AF62" s="28">
        <f t="shared" si="25"/>
        <v>5801.19</v>
      </c>
      <c r="AG62" s="28">
        <f t="shared" si="25"/>
        <v>5739.12</v>
      </c>
      <c r="AH62" s="28">
        <f>AH63</f>
        <v>21944.919999999984</v>
      </c>
      <c r="AI62" s="64"/>
      <c r="AJ62" s="40"/>
      <c r="AK62" s="40"/>
    </row>
    <row r="63" spans="1:37" ht="15.6" customHeight="1" x14ac:dyDescent="0.3">
      <c r="A63" s="23">
        <f>B63-G63</f>
        <v>-44100</v>
      </c>
      <c r="B63" s="22">
        <v>48900</v>
      </c>
      <c r="C63" s="34"/>
      <c r="D63" s="41" t="s">
        <v>50</v>
      </c>
      <c r="E63" s="73">
        <v>111</v>
      </c>
      <c r="F63" s="74"/>
      <c r="G63" s="37">
        <f>I63+J63+K63+L63+M63+N63+O63+P63+Q63+R63+S63+T63</f>
        <v>93000</v>
      </c>
      <c r="H63" s="75"/>
      <c r="I63" s="75">
        <f>'[1]1103'!G63</f>
        <v>5366.13</v>
      </c>
      <c r="J63" s="75">
        <f>'[1]1103'!H63+'[1]025050-614'!H63</f>
        <v>8109.8099999999995</v>
      </c>
      <c r="K63" s="75">
        <f>'[1]1103'!I63</f>
        <v>13120.11</v>
      </c>
      <c r="L63" s="75"/>
      <c r="M63" s="75">
        <f>'[1]1103'!K63</f>
        <v>5366.13</v>
      </c>
      <c r="N63" s="75">
        <f>'[1]025050-614'!L63+'[1]1103'!L63</f>
        <v>13712.280000000002</v>
      </c>
      <c r="O63" s="75">
        <f>'[1]1103'!M63+'[1]0703-614'!O62+'[1]025050-614'!M63</f>
        <v>7228.26</v>
      </c>
      <c r="P63" s="75">
        <f>'[1]1103'!N63+'[1]0703-614'!P62+'[1]025050-614'!N63</f>
        <v>0</v>
      </c>
      <c r="Q63" s="75"/>
      <c r="R63" s="75">
        <f>'[1]1103'!P63+'[1]025050-614'!P63</f>
        <v>6612.0499999999993</v>
      </c>
      <c r="S63" s="75">
        <f>'[1]1103'!Q63+'[1]025050-614'!Q63</f>
        <v>5801.19</v>
      </c>
      <c r="T63" s="76">
        <f>'[1]1103'!R63+'[1]025050-614'!R63</f>
        <v>27684.04</v>
      </c>
      <c r="U63" s="77">
        <f>W63+X63+Y63+AA63+AB63+AC63+AE63+AF63+AD63+AG63</f>
        <v>71055.080000000016</v>
      </c>
      <c r="V63" s="75"/>
      <c r="W63" s="78">
        <v>5366.13</v>
      </c>
      <c r="X63" s="75">
        <f>'[1]1103'!V63+'[1]025050-614'!V63</f>
        <v>8109.8099999999995</v>
      </c>
      <c r="Y63" s="75">
        <f>'[1]1103'!W63</f>
        <v>13120.11</v>
      </c>
      <c r="Z63" s="75"/>
      <c r="AA63" s="75">
        <f>'[1]1103'!Y63+'[1]025050-614'!Y63</f>
        <v>5366.13</v>
      </c>
      <c r="AB63" s="75">
        <f>'[1]025050-614'!Z63+'[1]1103'!Z63</f>
        <v>13712.280000000002</v>
      </c>
      <c r="AC63" s="75">
        <f>'[1]1103'!AA63+'[1]0703-614'!AC62+'[1]025050-614'!AA63</f>
        <v>7228.26</v>
      </c>
      <c r="AD63" s="79">
        <f>'[1]1103'!AC63+'[1]025050-614'!N63</f>
        <v>1882.82</v>
      </c>
      <c r="AE63" s="75">
        <f>'[1]025050-614'!AC63</f>
        <v>4729.2299999999996</v>
      </c>
      <c r="AF63" s="75">
        <f>'[1]1103'!AD63+'[1]025050-614'!AD63</f>
        <v>5801.19</v>
      </c>
      <c r="AG63" s="75">
        <f>'[1]1103'!AE63</f>
        <v>5739.12</v>
      </c>
      <c r="AH63" s="75">
        <f>F63+G63-U63</f>
        <v>21944.919999999984</v>
      </c>
      <c r="AI63" s="64"/>
      <c r="AJ63" s="40"/>
      <c r="AK63" s="43"/>
    </row>
    <row r="64" spans="1:37" ht="15.6" customHeight="1" x14ac:dyDescent="0.3">
      <c r="A64" s="23">
        <f>A65+A66</f>
        <v>1069600</v>
      </c>
      <c r="B64" s="23">
        <f>B65+B66</f>
        <v>2029550</v>
      </c>
      <c r="C64" s="24">
        <v>291</v>
      </c>
      <c r="D64" s="44" t="s">
        <v>51</v>
      </c>
      <c r="E64" s="66"/>
      <c r="F64" s="28">
        <f>F65+F66</f>
        <v>0</v>
      </c>
      <c r="G64" s="28">
        <f>G65+G66</f>
        <v>959950</v>
      </c>
      <c r="H64" s="28">
        <f t="shared" ref="H64:T64" si="26">H65+H66</f>
        <v>0</v>
      </c>
      <c r="I64" s="28">
        <f t="shared" si="26"/>
        <v>201850</v>
      </c>
      <c r="J64" s="28">
        <f t="shared" si="26"/>
        <v>0</v>
      </c>
      <c r="K64" s="28">
        <f t="shared" si="26"/>
        <v>252944</v>
      </c>
      <c r="L64" s="28">
        <f t="shared" si="26"/>
        <v>0</v>
      </c>
      <c r="M64" s="28">
        <f t="shared" si="26"/>
        <v>0</v>
      </c>
      <c r="N64" s="28">
        <f t="shared" si="26"/>
        <v>252528.5</v>
      </c>
      <c r="O64" s="28">
        <f t="shared" si="26"/>
        <v>0</v>
      </c>
      <c r="P64" s="28">
        <f t="shared" si="26"/>
        <v>0</v>
      </c>
      <c r="Q64" s="28"/>
      <c r="R64" s="28">
        <f t="shared" si="26"/>
        <v>252519.5</v>
      </c>
      <c r="S64" s="28">
        <f>S65+S66</f>
        <v>0</v>
      </c>
      <c r="T64" s="28">
        <f t="shared" si="26"/>
        <v>108</v>
      </c>
      <c r="U64" s="28">
        <f>W64+Y64+AB64+AE64</f>
        <v>959842</v>
      </c>
      <c r="V64" s="28">
        <f>V65+V66</f>
        <v>0</v>
      </c>
      <c r="W64" s="28">
        <f>W65+W66</f>
        <v>201850</v>
      </c>
      <c r="X64" s="28">
        <f>X65+X66</f>
        <v>0</v>
      </c>
      <c r="Y64" s="28">
        <f>Y65+Y66</f>
        <v>252944</v>
      </c>
      <c r="Z64" s="28">
        <f t="shared" ref="Z64:AG64" si="27">Z65+Z66</f>
        <v>0</v>
      </c>
      <c r="AA64" s="28">
        <f t="shared" si="27"/>
        <v>0</v>
      </c>
      <c r="AB64" s="28">
        <f t="shared" si="27"/>
        <v>252528.5</v>
      </c>
      <c r="AC64" s="28">
        <f t="shared" si="27"/>
        <v>0</v>
      </c>
      <c r="AD64" s="28">
        <f t="shared" si="27"/>
        <v>0</v>
      </c>
      <c r="AE64" s="28">
        <f t="shared" si="27"/>
        <v>252519.5</v>
      </c>
      <c r="AF64" s="28">
        <f t="shared" si="27"/>
        <v>0</v>
      </c>
      <c r="AG64" s="28">
        <f t="shared" si="27"/>
        <v>0</v>
      </c>
      <c r="AH64" s="28">
        <f>AH65+AH66</f>
        <v>108</v>
      </c>
      <c r="AI64" s="64"/>
      <c r="AJ64" s="40"/>
      <c r="AK64" s="43"/>
    </row>
    <row r="65" spans="1:37" ht="15.6" customHeight="1" x14ac:dyDescent="0.3">
      <c r="A65" s="23">
        <f>B65-G65</f>
        <v>1069600</v>
      </c>
      <c r="B65" s="48">
        <v>2027900</v>
      </c>
      <c r="C65" s="34"/>
      <c r="D65" s="41" t="s">
        <v>52</v>
      </c>
      <c r="E65" s="42">
        <v>851</v>
      </c>
      <c r="F65" s="46">
        <f>'[1]025050-614'!D65</f>
        <v>0</v>
      </c>
      <c r="G65" s="37">
        <f>I65+K65+N65+R65+T65</f>
        <v>958300</v>
      </c>
      <c r="H65" s="37"/>
      <c r="I65" s="37">
        <f>'[1]025050-614'!G65</f>
        <v>201850</v>
      </c>
      <c r="J65" s="37"/>
      <c r="K65" s="37">
        <f>'[1]025050-614'!I65</f>
        <v>252119</v>
      </c>
      <c r="L65" s="37"/>
      <c r="M65" s="37"/>
      <c r="N65" s="37">
        <f>'[1]025050-614'!L65</f>
        <v>252116</v>
      </c>
      <c r="O65" s="37"/>
      <c r="P65" s="37">
        <f>'[1]1103'!N65+'[1]0703-614'!P64+'[1]025050-614'!N65</f>
        <v>0</v>
      </c>
      <c r="Q65" s="37"/>
      <c r="R65" s="37">
        <f>'[1]1103'!P65+'[1]025050-614'!P65</f>
        <v>252107</v>
      </c>
      <c r="S65" s="37"/>
      <c r="T65" s="37">
        <f>'[1]025050-614'!R65</f>
        <v>108</v>
      </c>
      <c r="U65" s="37">
        <f>W65+Y65+AB65+AE65</f>
        <v>958192</v>
      </c>
      <c r="V65" s="37"/>
      <c r="W65" s="37">
        <v>201850</v>
      </c>
      <c r="X65" s="37"/>
      <c r="Y65" s="37">
        <f>'[1]025050-614'!W65</f>
        <v>252119</v>
      </c>
      <c r="Z65" s="37"/>
      <c r="AA65" s="37"/>
      <c r="AB65" s="37">
        <f>'[1]025050-614'!Z65</f>
        <v>252116</v>
      </c>
      <c r="AC65" s="37"/>
      <c r="AD65" s="37"/>
      <c r="AE65" s="37">
        <f>'[1]1103'!AC65+'[1]025050-614'!AC65</f>
        <v>252107</v>
      </c>
      <c r="AF65" s="37"/>
      <c r="AG65" s="37"/>
      <c r="AH65" s="37">
        <f>F65+G65-U65</f>
        <v>108</v>
      </c>
      <c r="AI65" s="64"/>
      <c r="AJ65" s="40"/>
      <c r="AK65" s="43"/>
    </row>
    <row r="66" spans="1:37" ht="15.6" customHeight="1" x14ac:dyDescent="0.3">
      <c r="A66" s="23">
        <f>B66-G66</f>
        <v>0</v>
      </c>
      <c r="B66" s="22">
        <v>1650</v>
      </c>
      <c r="C66" s="34"/>
      <c r="D66" s="41" t="s">
        <v>53</v>
      </c>
      <c r="E66" s="42">
        <v>852</v>
      </c>
      <c r="F66" s="37"/>
      <c r="G66" s="37">
        <f>H66+I66+J66+K66+L66+M66+N66+O66+P66+R66+S66+T66</f>
        <v>1650</v>
      </c>
      <c r="H66" s="37"/>
      <c r="I66" s="37"/>
      <c r="J66" s="37"/>
      <c r="K66" s="37">
        <f>'[1]025050-614'!I66</f>
        <v>825</v>
      </c>
      <c r="L66" s="37"/>
      <c r="M66" s="37"/>
      <c r="N66" s="37">
        <f>'[1]025050-614'!L66</f>
        <v>412.5</v>
      </c>
      <c r="O66" s="37"/>
      <c r="P66" s="37"/>
      <c r="Q66" s="37"/>
      <c r="R66" s="37">
        <f>'[1]025050-614'!P66</f>
        <v>412.5</v>
      </c>
      <c r="S66" s="37"/>
      <c r="T66" s="37"/>
      <c r="U66" s="37">
        <f>V66+W66+X66+Y66+Z66+AA66+AB66+AC66+AD66+AE66+AF66+AG66</f>
        <v>1650</v>
      </c>
      <c r="V66" s="37"/>
      <c r="W66" s="37"/>
      <c r="X66" s="37"/>
      <c r="Y66" s="37">
        <f>'[1]025050-614'!W66</f>
        <v>825</v>
      </c>
      <c r="Z66" s="37"/>
      <c r="AA66" s="37"/>
      <c r="AB66" s="37">
        <f>'[1]025050-614'!Z66</f>
        <v>412.5</v>
      </c>
      <c r="AC66" s="37"/>
      <c r="AD66" s="37"/>
      <c r="AE66" s="37">
        <f>'[1]025050-614'!AC66</f>
        <v>412.5</v>
      </c>
      <c r="AF66" s="37"/>
      <c r="AG66" s="37"/>
      <c r="AH66" s="37">
        <f>F66+G66-U66</f>
        <v>0</v>
      </c>
      <c r="AI66" s="64"/>
      <c r="AJ66" s="40"/>
      <c r="AK66" s="43"/>
    </row>
    <row r="67" spans="1:37" ht="15.6" customHeight="1" x14ac:dyDescent="0.3">
      <c r="A67" s="23">
        <f>A68</f>
        <v>8200</v>
      </c>
      <c r="B67" s="22">
        <f>B68</f>
        <v>28200</v>
      </c>
      <c r="C67" s="34">
        <v>343</v>
      </c>
      <c r="D67" s="44" t="s">
        <v>54</v>
      </c>
      <c r="E67" s="66"/>
      <c r="F67" s="28">
        <f t="shared" ref="F67:K67" si="28">F68</f>
        <v>0</v>
      </c>
      <c r="G67" s="28">
        <f>G68</f>
        <v>20000</v>
      </c>
      <c r="H67" s="28">
        <f t="shared" si="28"/>
        <v>0</v>
      </c>
      <c r="I67" s="28">
        <f t="shared" si="28"/>
        <v>0</v>
      </c>
      <c r="J67" s="28">
        <f t="shared" si="28"/>
        <v>0</v>
      </c>
      <c r="K67" s="28">
        <f t="shared" si="28"/>
        <v>0</v>
      </c>
      <c r="L67" s="28">
        <f>L68</f>
        <v>20000</v>
      </c>
      <c r="M67" s="28">
        <f>M68</f>
        <v>0</v>
      </c>
      <c r="N67" s="28"/>
      <c r="O67" s="28"/>
      <c r="P67" s="28">
        <f>P68</f>
        <v>0</v>
      </c>
      <c r="Q67" s="28"/>
      <c r="R67" s="28"/>
      <c r="S67" s="28"/>
      <c r="T67" s="28">
        <f>T68</f>
        <v>0</v>
      </c>
      <c r="U67" s="28">
        <f>U68</f>
        <v>20000</v>
      </c>
      <c r="V67" s="28"/>
      <c r="W67" s="28"/>
      <c r="X67" s="28"/>
      <c r="Y67" s="28">
        <f>Y68</f>
        <v>0</v>
      </c>
      <c r="Z67" s="28"/>
      <c r="AA67" s="28"/>
      <c r="AB67" s="28"/>
      <c r="AC67" s="28"/>
      <c r="AD67" s="28"/>
      <c r="AE67" s="28"/>
      <c r="AF67" s="28"/>
      <c r="AG67" s="28"/>
      <c r="AH67" s="28">
        <f>AH68</f>
        <v>0</v>
      </c>
      <c r="AI67" s="64"/>
      <c r="AJ67" s="80"/>
      <c r="AK67" s="43"/>
    </row>
    <row r="68" spans="1:37" ht="15.6" customHeight="1" x14ac:dyDescent="0.3">
      <c r="A68" s="23">
        <f>B68-G68</f>
        <v>8200</v>
      </c>
      <c r="B68" s="22">
        <v>28200</v>
      </c>
      <c r="C68" s="34"/>
      <c r="D68" s="49" t="s">
        <v>55</v>
      </c>
      <c r="E68" s="42">
        <v>244</v>
      </c>
      <c r="F68" s="38">
        <f>'[1]025050-614'!D68</f>
        <v>0</v>
      </c>
      <c r="G68" s="37">
        <f>L68</f>
        <v>20000</v>
      </c>
      <c r="H68" s="37"/>
      <c r="I68" s="37"/>
      <c r="J68" s="37"/>
      <c r="K68" s="37"/>
      <c r="L68" s="37">
        <f>'[1]025050-614'!J68</f>
        <v>20000</v>
      </c>
      <c r="M68" s="37"/>
      <c r="N68" s="37"/>
      <c r="O68" s="37"/>
      <c r="P68" s="37"/>
      <c r="Q68" s="37"/>
      <c r="R68" s="37"/>
      <c r="S68" s="37"/>
      <c r="T68" s="37"/>
      <c r="U68" s="37">
        <f>V68+W68+X68+Y68+Z68+AA68+AB68+AC68+AD68+AE68+AF68+AG68</f>
        <v>20000</v>
      </c>
      <c r="V68" s="37"/>
      <c r="W68" s="37"/>
      <c r="X68" s="37"/>
      <c r="Y68" s="37"/>
      <c r="Z68" s="37">
        <f>'[1]025050-614'!X68</f>
        <v>20000</v>
      </c>
      <c r="AA68" s="37"/>
      <c r="AB68" s="37"/>
      <c r="AC68" s="37"/>
      <c r="AD68" s="37"/>
      <c r="AE68" s="37"/>
      <c r="AF68" s="37"/>
      <c r="AG68" s="37"/>
      <c r="AH68" s="38">
        <f>F68+G68-U68</f>
        <v>0</v>
      </c>
      <c r="AI68" s="64"/>
      <c r="AJ68" s="40"/>
      <c r="AK68" s="43"/>
    </row>
    <row r="69" spans="1:37" ht="15.6" customHeight="1" x14ac:dyDescent="0.3">
      <c r="A69" s="23">
        <f>A70+A71+A72+A73</f>
        <v>52552.32</v>
      </c>
      <c r="B69" s="22">
        <f>B70+B71+B72+B73</f>
        <v>78072.320000000007</v>
      </c>
      <c r="C69" s="24">
        <v>346</v>
      </c>
      <c r="D69" s="44" t="s">
        <v>56</v>
      </c>
      <c r="E69" s="66"/>
      <c r="F69" s="28">
        <f>F71</f>
        <v>0</v>
      </c>
      <c r="G69" s="28">
        <f>G73</f>
        <v>25520</v>
      </c>
      <c r="H69" s="28">
        <f t="shared" ref="H69:AG69" si="29">H70+H71+H72+H73</f>
        <v>0</v>
      </c>
      <c r="I69" s="28">
        <f t="shared" si="29"/>
        <v>0</v>
      </c>
      <c r="J69" s="28">
        <f t="shared" si="29"/>
        <v>0</v>
      </c>
      <c r="K69" s="28">
        <f>K70+K71+K72+K73</f>
        <v>0</v>
      </c>
      <c r="L69" s="28">
        <f>L73</f>
        <v>9570</v>
      </c>
      <c r="M69" s="28">
        <f>M70+M71+M72+M73</f>
        <v>0</v>
      </c>
      <c r="N69" s="28"/>
      <c r="O69" s="28"/>
      <c r="P69" s="28">
        <f>P70+P71+P72+P73</f>
        <v>0</v>
      </c>
      <c r="Q69" s="28"/>
      <c r="R69" s="28"/>
      <c r="S69" s="28">
        <f>S70+S71+S72+S73</f>
        <v>0</v>
      </c>
      <c r="T69" s="28">
        <f>T70+T71+T72+T73</f>
        <v>15950</v>
      </c>
      <c r="U69" s="28">
        <f>U70+U71+U72+U73</f>
        <v>25520</v>
      </c>
      <c r="V69" s="28">
        <f t="shared" si="29"/>
        <v>0</v>
      </c>
      <c r="W69" s="28">
        <f t="shared" si="29"/>
        <v>0</v>
      </c>
      <c r="X69" s="28">
        <f t="shared" si="29"/>
        <v>0</v>
      </c>
      <c r="Y69" s="28">
        <f t="shared" si="29"/>
        <v>0</v>
      </c>
      <c r="Z69" s="28">
        <f t="shared" si="29"/>
        <v>9570</v>
      </c>
      <c r="AA69" s="28">
        <f t="shared" si="29"/>
        <v>0</v>
      </c>
      <c r="AB69" s="28">
        <f t="shared" si="29"/>
        <v>0</v>
      </c>
      <c r="AC69" s="28">
        <f t="shared" si="29"/>
        <v>0</v>
      </c>
      <c r="AD69" s="28">
        <f t="shared" si="29"/>
        <v>0</v>
      </c>
      <c r="AE69" s="28">
        <f t="shared" si="29"/>
        <v>0</v>
      </c>
      <c r="AF69" s="28">
        <f t="shared" si="29"/>
        <v>0</v>
      </c>
      <c r="AG69" s="28">
        <f t="shared" si="29"/>
        <v>15950</v>
      </c>
      <c r="AH69" s="28">
        <f>AH70+AH71+AH72+AH73</f>
        <v>0</v>
      </c>
      <c r="AI69" s="64"/>
      <c r="AJ69" s="40"/>
      <c r="AK69" s="43"/>
    </row>
    <row r="70" spans="1:37" ht="15.6" customHeight="1" x14ac:dyDescent="0.3">
      <c r="A70" s="23">
        <f>B70-G70</f>
        <v>3100</v>
      </c>
      <c r="B70" s="22">
        <v>3100</v>
      </c>
      <c r="C70" s="34"/>
      <c r="D70" s="41" t="s">
        <v>57</v>
      </c>
      <c r="E70" s="42">
        <v>244</v>
      </c>
      <c r="F70" s="37"/>
      <c r="G70" s="37">
        <f>T70</f>
        <v>0</v>
      </c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>
        <f>AG70</f>
        <v>0</v>
      </c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8">
        <f>G70-U70</f>
        <v>0</v>
      </c>
      <c r="AI70" s="64"/>
      <c r="AJ70" s="40"/>
      <c r="AK70" s="43"/>
    </row>
    <row r="71" spans="1:37" ht="15.6" customHeight="1" x14ac:dyDescent="0.3">
      <c r="A71" s="23">
        <f>B71-G71</f>
        <v>9976.32</v>
      </c>
      <c r="B71" s="22">
        <v>9976.32</v>
      </c>
      <c r="C71" s="34"/>
      <c r="D71" s="41" t="s">
        <v>58</v>
      </c>
      <c r="E71" s="42">
        <v>244</v>
      </c>
      <c r="F71" s="37"/>
      <c r="G71" s="37">
        <f>S71</f>
        <v>0</v>
      </c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>
        <f>AF71</f>
        <v>0</v>
      </c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>
        <f>F71+G71-U71</f>
        <v>0</v>
      </c>
      <c r="AI71" s="64"/>
      <c r="AJ71" s="40"/>
      <c r="AK71" s="43"/>
    </row>
    <row r="72" spans="1:37" ht="15.6" customHeight="1" x14ac:dyDescent="0.3">
      <c r="A72" s="23">
        <f>B72-G72</f>
        <v>50000</v>
      </c>
      <c r="B72" s="22">
        <v>50000</v>
      </c>
      <c r="C72" s="34"/>
      <c r="D72" s="41" t="s">
        <v>59</v>
      </c>
      <c r="E72" s="42">
        <v>244</v>
      </c>
      <c r="F72" s="37"/>
      <c r="G72" s="37">
        <f>M72</f>
        <v>0</v>
      </c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8">
        <f>G72-U72</f>
        <v>0</v>
      </c>
      <c r="AI72" s="64"/>
      <c r="AJ72" s="40"/>
      <c r="AK72" s="43"/>
    </row>
    <row r="73" spans="1:37" ht="15.6" customHeight="1" x14ac:dyDescent="0.3">
      <c r="A73" s="23">
        <f>B73-G73</f>
        <v>-10524</v>
      </c>
      <c r="B73" s="22">
        <v>14996</v>
      </c>
      <c r="C73" s="34"/>
      <c r="D73" s="41" t="s">
        <v>60</v>
      </c>
      <c r="E73" s="42">
        <v>244</v>
      </c>
      <c r="F73" s="37"/>
      <c r="G73" s="37">
        <f>L73+T73</f>
        <v>25520</v>
      </c>
      <c r="H73" s="37"/>
      <c r="I73" s="37"/>
      <c r="J73" s="37"/>
      <c r="K73" s="37"/>
      <c r="L73" s="37">
        <f>'[1]025050-614'!J73</f>
        <v>9570</v>
      </c>
      <c r="M73" s="37"/>
      <c r="N73" s="37"/>
      <c r="O73" s="37"/>
      <c r="P73" s="37"/>
      <c r="Q73" s="37"/>
      <c r="R73" s="37"/>
      <c r="S73" s="37"/>
      <c r="T73" s="37">
        <f>'[1]1103'!R73</f>
        <v>15950</v>
      </c>
      <c r="U73" s="37">
        <f>Z73+AG73</f>
        <v>25520</v>
      </c>
      <c r="V73" s="37"/>
      <c r="W73" s="37"/>
      <c r="X73" s="37"/>
      <c r="Y73" s="37"/>
      <c r="Z73" s="37">
        <f>'[1]025050-614'!X73</f>
        <v>9570</v>
      </c>
      <c r="AA73" s="37"/>
      <c r="AB73" s="37"/>
      <c r="AC73" s="37"/>
      <c r="AD73" s="37"/>
      <c r="AE73" s="37"/>
      <c r="AF73" s="37"/>
      <c r="AG73" s="37">
        <f>'[1]1103'!AE73</f>
        <v>15950</v>
      </c>
      <c r="AH73" s="38">
        <f>G73-U73</f>
        <v>0</v>
      </c>
      <c r="AI73" s="64"/>
      <c r="AJ73" s="40"/>
      <c r="AK73" s="43"/>
    </row>
    <row r="74" spans="1:37" ht="15.6" customHeight="1" outlineLevel="1" x14ac:dyDescent="0.3">
      <c r="A74" s="22"/>
      <c r="B74" s="22"/>
      <c r="C74" s="34">
        <v>344</v>
      </c>
      <c r="D74" s="73" t="s">
        <v>61</v>
      </c>
      <c r="E74" s="42"/>
      <c r="F74" s="38">
        <v>0</v>
      </c>
      <c r="G74" s="38">
        <f>G75+G76</f>
        <v>0</v>
      </c>
      <c r="H74" s="38"/>
      <c r="I74" s="38"/>
      <c r="J74" s="38"/>
      <c r="K74" s="38">
        <f>K75</f>
        <v>0</v>
      </c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>
        <f>G74-U74</f>
        <v>0</v>
      </c>
      <c r="AI74" s="64"/>
      <c r="AJ74" s="40"/>
      <c r="AK74" s="43"/>
    </row>
    <row r="75" spans="1:37" ht="15.6" customHeight="1" outlineLevel="1" x14ac:dyDescent="0.3">
      <c r="A75" s="22"/>
      <c r="B75" s="22"/>
      <c r="C75" s="34"/>
      <c r="D75" s="41" t="s">
        <v>62</v>
      </c>
      <c r="E75" s="42">
        <v>244</v>
      </c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>
        <f>Y75</f>
        <v>0</v>
      </c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8">
        <f>G75-U75</f>
        <v>0</v>
      </c>
      <c r="AI75" s="64"/>
      <c r="AJ75" s="40"/>
      <c r="AK75" s="43"/>
    </row>
    <row r="76" spans="1:37" ht="15.6" customHeight="1" outlineLevel="1" x14ac:dyDescent="0.3">
      <c r="A76" s="22"/>
      <c r="B76" s="22"/>
      <c r="C76" s="34"/>
      <c r="D76" s="41" t="s">
        <v>63</v>
      </c>
      <c r="E76" s="42">
        <v>244</v>
      </c>
      <c r="F76" s="37"/>
      <c r="G76" s="37">
        <v>0</v>
      </c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>
        <v>0</v>
      </c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8">
        <f>G76-U76</f>
        <v>0</v>
      </c>
      <c r="AI76" s="64"/>
      <c r="AJ76" s="40"/>
      <c r="AK76" s="43"/>
    </row>
    <row r="77" spans="1:37" ht="15.6" customHeight="1" x14ac:dyDescent="0.3">
      <c r="A77" s="23">
        <f>B77-G77</f>
        <v>-3747236.9200000018</v>
      </c>
      <c r="B77" s="23">
        <f>B69+B67+B64+B62+B36+B26+B18+B13+B9+B5</f>
        <v>22065063.079999998</v>
      </c>
      <c r="C77" s="24"/>
      <c r="D77" s="25" t="s">
        <v>64</v>
      </c>
      <c r="E77" s="81"/>
      <c r="F77" s="82">
        <f>F74+F69+F67+F64+F62+F36+F26+F18+F13+F9+F5</f>
        <v>146282.94</v>
      </c>
      <c r="G77" s="83">
        <f t="shared" ref="G77:AH77" si="30">G5+G9+G13+G18+G26+G36+G62+G64+G67+G69</f>
        <v>25812300</v>
      </c>
      <c r="H77" s="83">
        <f t="shared" si="30"/>
        <v>257359.71999999997</v>
      </c>
      <c r="I77" s="83">
        <f t="shared" si="30"/>
        <v>2345807.48</v>
      </c>
      <c r="J77" s="83">
        <f t="shared" si="30"/>
        <v>2008164.82</v>
      </c>
      <c r="K77" s="83">
        <f t="shared" si="30"/>
        <v>2347580.2999999998</v>
      </c>
      <c r="L77" s="83">
        <f t="shared" si="30"/>
        <v>1948887.56</v>
      </c>
      <c r="M77" s="83">
        <f t="shared" si="30"/>
        <v>2651870.0699999998</v>
      </c>
      <c r="N77" s="83">
        <f t="shared" si="30"/>
        <v>2112835.4000000004</v>
      </c>
      <c r="O77" s="83">
        <f t="shared" si="30"/>
        <v>580127.05999999994</v>
      </c>
      <c r="P77" s="83">
        <f t="shared" si="30"/>
        <v>2328649.36</v>
      </c>
      <c r="Q77" s="83">
        <f t="shared" si="30"/>
        <v>0</v>
      </c>
      <c r="R77" s="83">
        <f t="shared" si="30"/>
        <v>2681581.08</v>
      </c>
      <c r="S77" s="83">
        <f t="shared" si="30"/>
        <v>1879204.21</v>
      </c>
      <c r="T77" s="83">
        <f t="shared" si="30"/>
        <v>4670232.9399999985</v>
      </c>
      <c r="U77" s="83">
        <f t="shared" si="30"/>
        <v>25736441.099999998</v>
      </c>
      <c r="V77" s="83">
        <f t="shared" si="30"/>
        <v>329418.53000000003</v>
      </c>
      <c r="W77" s="83">
        <f t="shared" si="30"/>
        <v>2363845.9699999997</v>
      </c>
      <c r="X77" s="83">
        <f t="shared" si="30"/>
        <v>2008144.4200000004</v>
      </c>
      <c r="Y77" s="83">
        <f t="shared" si="30"/>
        <v>2403783.36</v>
      </c>
      <c r="Z77" s="83">
        <f t="shared" si="30"/>
        <v>1830918.06</v>
      </c>
      <c r="AA77" s="83">
        <f t="shared" si="30"/>
        <v>2657068.8699999996</v>
      </c>
      <c r="AB77" s="83">
        <f t="shared" si="30"/>
        <v>2115133.5999999996</v>
      </c>
      <c r="AC77" s="83">
        <f t="shared" si="30"/>
        <v>546949.84</v>
      </c>
      <c r="AD77" s="83">
        <f t="shared" si="30"/>
        <v>2324585.23</v>
      </c>
      <c r="AE77" s="83">
        <f t="shared" si="30"/>
        <v>2675586.5</v>
      </c>
      <c r="AF77" s="83">
        <f t="shared" si="30"/>
        <v>1975790.0299999998</v>
      </c>
      <c r="AG77" s="83">
        <f t="shared" si="30"/>
        <v>4442991.09</v>
      </c>
      <c r="AH77" s="83">
        <f t="shared" si="30"/>
        <v>222141.83999999953</v>
      </c>
      <c r="AI77" s="68"/>
      <c r="AJ77" s="40"/>
      <c r="AK77" s="43"/>
    </row>
    <row r="78" spans="1:37" ht="15.6" customHeight="1" x14ac:dyDescent="0.3">
      <c r="A78" s="23"/>
      <c r="B78" s="23"/>
      <c r="C78" s="34"/>
      <c r="D78" s="14"/>
      <c r="E78" s="84"/>
      <c r="F78" s="85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68"/>
      <c r="AJ78" s="40"/>
      <c r="AK78" s="43"/>
    </row>
    <row r="79" spans="1:37" ht="15.6" customHeight="1" collapsed="1" x14ac:dyDescent="0.3">
      <c r="A79" s="22"/>
      <c r="B79" s="22"/>
      <c r="C79" s="13"/>
      <c r="D79" s="118" t="s">
        <v>65</v>
      </c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64"/>
      <c r="AJ79" s="40"/>
      <c r="AK79" s="43"/>
    </row>
    <row r="80" spans="1:37" ht="15.6" customHeight="1" x14ac:dyDescent="0.3">
      <c r="A80" s="22"/>
      <c r="B80" s="54">
        <f>B81+B82+B83+B84+B86</f>
        <v>49660</v>
      </c>
      <c r="C80" s="87">
        <v>225</v>
      </c>
      <c r="D80" s="88" t="s">
        <v>66</v>
      </c>
      <c r="E80" s="89"/>
      <c r="F80" s="90">
        <f>F81+F82+F83+F84+F85+F86</f>
        <v>0</v>
      </c>
      <c r="G80" s="90">
        <f>G81+G82+G83+G84+G85+G86</f>
        <v>153500</v>
      </c>
      <c r="H80" s="91">
        <f t="shared" ref="H80:P80" si="31">H81+H82+H83+H84+H86+H87+H88</f>
        <v>0</v>
      </c>
      <c r="I80" s="91">
        <f t="shared" si="31"/>
        <v>4500</v>
      </c>
      <c r="J80" s="91">
        <f t="shared" si="31"/>
        <v>4500</v>
      </c>
      <c r="K80" s="91">
        <f t="shared" si="31"/>
        <v>4500</v>
      </c>
      <c r="L80" s="91">
        <f t="shared" si="31"/>
        <v>4500</v>
      </c>
      <c r="M80" s="91">
        <f t="shared" si="31"/>
        <v>4500</v>
      </c>
      <c r="N80" s="91">
        <f t="shared" si="31"/>
        <v>4500</v>
      </c>
      <c r="O80" s="91">
        <f t="shared" si="31"/>
        <v>4500</v>
      </c>
      <c r="P80" s="91">
        <f t="shared" si="31"/>
        <v>4500</v>
      </c>
      <c r="Q80" s="91"/>
      <c r="R80" s="91">
        <f t="shared" ref="R80:AG80" si="32">R81+R82+R83+R84+R86+R87+R88</f>
        <v>4500</v>
      </c>
      <c r="S80" s="91">
        <f t="shared" si="32"/>
        <v>4500</v>
      </c>
      <c r="T80" s="91">
        <f t="shared" si="32"/>
        <v>108500</v>
      </c>
      <c r="U80" s="91">
        <f t="shared" si="32"/>
        <v>153500</v>
      </c>
      <c r="V80" s="92">
        <f t="shared" si="32"/>
        <v>0</v>
      </c>
      <c r="W80" s="92">
        <f t="shared" si="32"/>
        <v>4500</v>
      </c>
      <c r="X80" s="92">
        <f t="shared" si="32"/>
        <v>4500</v>
      </c>
      <c r="Y80" s="92">
        <f t="shared" si="32"/>
        <v>4500</v>
      </c>
      <c r="Z80" s="92">
        <f t="shared" si="32"/>
        <v>4500</v>
      </c>
      <c r="AA80" s="92">
        <f t="shared" si="32"/>
        <v>4500</v>
      </c>
      <c r="AB80" s="92">
        <f t="shared" si="32"/>
        <v>4500</v>
      </c>
      <c r="AC80" s="92">
        <f t="shared" si="32"/>
        <v>4500</v>
      </c>
      <c r="AD80" s="92">
        <f t="shared" si="32"/>
        <v>4500</v>
      </c>
      <c r="AE80" s="92">
        <f t="shared" si="32"/>
        <v>4500</v>
      </c>
      <c r="AF80" s="92">
        <f t="shared" si="32"/>
        <v>4500</v>
      </c>
      <c r="AG80" s="92">
        <f t="shared" si="32"/>
        <v>108500</v>
      </c>
      <c r="AH80" s="92">
        <f>AH81+AH82+AH83+AH84+AH85+AH86</f>
        <v>0</v>
      </c>
      <c r="AI80" s="30">
        <f>U13+U24+U25+U26+U36+U67+U69+U80+[3]внебюджет!S58</f>
        <v>1913950.88</v>
      </c>
      <c r="AJ80" s="93">
        <v>244</v>
      </c>
      <c r="AK80" s="43"/>
    </row>
    <row r="81" spans="1:37" ht="15.6" customHeight="1" collapsed="1" x14ac:dyDescent="0.3">
      <c r="A81" s="22"/>
      <c r="B81" s="22">
        <v>10700</v>
      </c>
      <c r="C81" s="13"/>
      <c r="D81" s="94" t="s">
        <v>67</v>
      </c>
      <c r="E81" s="95">
        <v>244</v>
      </c>
      <c r="F81" s="46"/>
      <c r="G81" s="96">
        <f>T81</f>
        <v>0</v>
      </c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>
        <f>AG81</f>
        <v>0</v>
      </c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8">
        <f t="shared" ref="AH81:AH85" si="33">F81+G81-U81</f>
        <v>0</v>
      </c>
      <c r="AI81" s="64"/>
      <c r="AJ81" s="40"/>
      <c r="AK81" s="43"/>
    </row>
    <row r="82" spans="1:37" ht="15.6" customHeight="1" x14ac:dyDescent="0.3">
      <c r="A82" s="22"/>
      <c r="B82" s="22"/>
      <c r="C82" s="13"/>
      <c r="D82" s="94" t="s">
        <v>68</v>
      </c>
      <c r="E82" s="95">
        <v>244</v>
      </c>
      <c r="F82" s="97"/>
      <c r="G82" s="96">
        <f>H82+I82+J82+K82+L82+M82</f>
        <v>0</v>
      </c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>
        <f t="shared" ref="U82" si="34">V82+W82+X82+Y82</f>
        <v>0</v>
      </c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8">
        <f t="shared" si="33"/>
        <v>0</v>
      </c>
      <c r="AI82" s="64"/>
      <c r="AJ82" s="40"/>
      <c r="AK82" s="43"/>
    </row>
    <row r="83" spans="1:37" ht="15.6" customHeight="1" x14ac:dyDescent="0.3">
      <c r="A83" s="22"/>
      <c r="B83" s="22">
        <v>30960</v>
      </c>
      <c r="C83" s="13"/>
      <c r="D83" s="94" t="s">
        <v>69</v>
      </c>
      <c r="E83" s="95">
        <v>244</v>
      </c>
      <c r="F83" s="97">
        <f>8498-8498</f>
        <v>0</v>
      </c>
      <c r="G83" s="96">
        <f>I83+H83+J83+K83+L83+M83+N83+O83+P83+Q83+R83+S83+T83</f>
        <v>54000</v>
      </c>
      <c r="H83" s="96"/>
      <c r="I83" s="96">
        <f>'[1]0703-614'!I82+'[1]025050-614'!G83</f>
        <v>4500</v>
      </c>
      <c r="J83" s="96">
        <f>'[1]0703-614'!J82+'[1]025050-614'!H83</f>
        <v>4500</v>
      </c>
      <c r="K83" s="96">
        <f>'[1]0703-614'!K82</f>
        <v>4500</v>
      </c>
      <c r="L83" s="96">
        <f>'[1]025050-614'!J83</f>
        <v>4500</v>
      </c>
      <c r="M83" s="96">
        <f>'[1]025050-614'!K83</f>
        <v>4500</v>
      </c>
      <c r="N83" s="96">
        <f>'[1]025050-614'!L83</f>
        <v>4500</v>
      </c>
      <c r="O83" s="96">
        <f>'[1]025050-614'!M83</f>
        <v>4500</v>
      </c>
      <c r="P83" s="96">
        <f>'[1]025050-614'!N83</f>
        <v>4500</v>
      </c>
      <c r="Q83" s="96"/>
      <c r="R83" s="96">
        <f>'[1]1103'!P82</f>
        <v>4500</v>
      </c>
      <c r="S83" s="96">
        <f>'[1]025050-614'!Q83</f>
        <v>4500</v>
      </c>
      <c r="T83" s="96">
        <f>'[1]1103'!R82+'[1]025050-614'!R83</f>
        <v>9000</v>
      </c>
      <c r="U83" s="96">
        <f>V83+W83+X83+Y83+Z83+AA83+AB83+AC83+AD83+AE83+AF83+AG83</f>
        <v>54000</v>
      </c>
      <c r="V83" s="97"/>
      <c r="W83" s="97">
        <f>'[1]0703-614'!W82+'[1]025050-614'!U83</f>
        <v>4500</v>
      </c>
      <c r="X83" s="97">
        <f>'[1]0703-614'!X82+'[1]025050-614'!H83</f>
        <v>4500</v>
      </c>
      <c r="Y83" s="97">
        <f>'[1]0703-614'!Y82</f>
        <v>4500</v>
      </c>
      <c r="Z83" s="97">
        <f>'[1]025050-614'!X83</f>
        <v>4500</v>
      </c>
      <c r="AA83" s="97">
        <f>'[1]025050-614'!Y83</f>
        <v>4500</v>
      </c>
      <c r="AB83" s="97">
        <f>'[1]025050-614'!Z83</f>
        <v>4500</v>
      </c>
      <c r="AC83" s="97">
        <f>'[1]025050-614'!AA83</f>
        <v>4500</v>
      </c>
      <c r="AD83" s="97">
        <f>'[1]025050-614'!AB83</f>
        <v>4500</v>
      </c>
      <c r="AE83" s="97">
        <f>'[1]1103'!AC82</f>
        <v>4500</v>
      </c>
      <c r="AF83" s="97">
        <f>'[1]025050-614'!AD83</f>
        <v>4500</v>
      </c>
      <c r="AG83" s="97">
        <f>'[1]1103'!AE82+'[1]025050-614'!AE83</f>
        <v>9000</v>
      </c>
      <c r="AH83" s="98">
        <f t="shared" si="33"/>
        <v>0</v>
      </c>
      <c r="AI83" s="64"/>
      <c r="AJ83" s="40"/>
      <c r="AK83" s="43"/>
    </row>
    <row r="84" spans="1:37" ht="15.6" customHeight="1" x14ac:dyDescent="0.3">
      <c r="A84" s="22"/>
      <c r="B84" s="22">
        <v>8000</v>
      </c>
      <c r="C84" s="13"/>
      <c r="D84" s="94" t="s">
        <v>70</v>
      </c>
      <c r="E84" s="95">
        <v>244</v>
      </c>
      <c r="F84" s="97"/>
      <c r="G84" s="96">
        <f>H84+I84+J84+K84+L84+M84</f>
        <v>0</v>
      </c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>
        <f>V84+W84+X84+Y84+Z84+AA84+AB84+AC84+AD84+AE84+AF84+AG84</f>
        <v>0</v>
      </c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9">
        <f t="shared" si="33"/>
        <v>0</v>
      </c>
      <c r="AI84" s="64"/>
      <c r="AJ84" s="40"/>
      <c r="AK84" s="43"/>
    </row>
    <row r="85" spans="1:37" ht="15.6" customHeight="1" x14ac:dyDescent="0.3">
      <c r="A85" s="22"/>
      <c r="B85" s="22"/>
      <c r="C85" s="13"/>
      <c r="D85" s="94" t="s">
        <v>71</v>
      </c>
      <c r="E85" s="95">
        <v>244</v>
      </c>
      <c r="F85" s="4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9">
        <f t="shared" si="33"/>
        <v>0</v>
      </c>
      <c r="AI85" s="64"/>
      <c r="AJ85" s="40"/>
      <c r="AK85" s="43"/>
    </row>
    <row r="86" spans="1:37" ht="15.6" customHeight="1" x14ac:dyDescent="0.3">
      <c r="A86" s="22"/>
      <c r="B86" s="22"/>
      <c r="C86" s="13"/>
      <c r="D86" s="94" t="s">
        <v>72</v>
      </c>
      <c r="E86" s="95"/>
      <c r="F86" s="100"/>
      <c r="G86" s="96">
        <f>H86+I86+J86+K86+L86+M86+T86</f>
        <v>99500</v>
      </c>
      <c r="H86" s="101"/>
      <c r="I86" s="101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>
        <f>'[1]1103'!R86</f>
        <v>99500</v>
      </c>
      <c r="U86" s="96">
        <f>V86+W86+X86+Y86+AG86</f>
        <v>99500</v>
      </c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>
        <f>'[1]1103'!AE86</f>
        <v>99500</v>
      </c>
      <c r="AH86" s="98">
        <f>F86+G86-U86</f>
        <v>0</v>
      </c>
      <c r="AI86" s="64"/>
      <c r="AJ86" s="40"/>
      <c r="AK86" s="43"/>
    </row>
    <row r="87" spans="1:37" ht="10.8" customHeight="1" outlineLevel="1" x14ac:dyDescent="0.3">
      <c r="A87" s="22"/>
      <c r="B87" s="22"/>
      <c r="C87" s="13"/>
      <c r="D87" s="94"/>
      <c r="E87" s="95"/>
      <c r="F87" s="97"/>
      <c r="G87" s="96"/>
      <c r="H87" s="96">
        <v>0</v>
      </c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9"/>
      <c r="AI87" s="103"/>
      <c r="AJ87" s="40"/>
      <c r="AK87" s="43"/>
    </row>
    <row r="88" spans="1:37" ht="10.199999999999999" customHeight="1" outlineLevel="1" x14ac:dyDescent="0.3">
      <c r="A88" s="22"/>
      <c r="B88" s="22"/>
      <c r="C88" s="13"/>
      <c r="D88" s="94"/>
      <c r="E88" s="95"/>
      <c r="F88" s="97"/>
      <c r="G88" s="96"/>
      <c r="H88" s="96">
        <v>0</v>
      </c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9"/>
      <c r="AI88" s="64"/>
      <c r="AJ88" s="40"/>
      <c r="AK88" s="43"/>
    </row>
    <row r="89" spans="1:37" ht="15.6" customHeight="1" x14ac:dyDescent="0.3">
      <c r="A89" s="22"/>
      <c r="B89" s="22"/>
      <c r="C89" s="13"/>
      <c r="D89" s="104" t="s">
        <v>73</v>
      </c>
      <c r="E89" s="106"/>
      <c r="F89" s="99">
        <f>F80</f>
        <v>0</v>
      </c>
      <c r="G89" s="105">
        <f>G80</f>
        <v>153500</v>
      </c>
      <c r="H89" s="105" t="e">
        <f>#REF!+H80</f>
        <v>#REF!</v>
      </c>
      <c r="I89" s="105" t="e">
        <f>#REF!+I80</f>
        <v>#REF!</v>
      </c>
      <c r="J89" s="105" t="e">
        <f>#REF!+J80</f>
        <v>#REF!</v>
      </c>
      <c r="K89" s="105" t="e">
        <f>#REF!+K80</f>
        <v>#REF!</v>
      </c>
      <c r="L89" s="105" t="e">
        <f>#REF!+L80</f>
        <v>#REF!</v>
      </c>
      <c r="M89" s="105" t="e">
        <f>#REF!+M80</f>
        <v>#REF!</v>
      </c>
      <c r="N89" s="105" t="e">
        <f>#REF!+N80</f>
        <v>#REF!</v>
      </c>
      <c r="O89" s="105" t="e">
        <f>#REF!+O80</f>
        <v>#REF!</v>
      </c>
      <c r="P89" s="105" t="e">
        <f>#REF!+P80</f>
        <v>#REF!</v>
      </c>
      <c r="Q89" s="105"/>
      <c r="R89" s="105" t="e">
        <f>#REF!+R80</f>
        <v>#REF!</v>
      </c>
      <c r="S89" s="105" t="e">
        <f>#REF!+S80</f>
        <v>#REF!</v>
      </c>
      <c r="T89" s="105" t="e">
        <f>#REF!+T80</f>
        <v>#REF!</v>
      </c>
      <c r="U89" s="105">
        <f>U80</f>
        <v>153500</v>
      </c>
      <c r="V89" s="99" t="e">
        <f>#REF!+V80</f>
        <v>#REF!</v>
      </c>
      <c r="W89" s="99" t="e">
        <f>#REF!+W80</f>
        <v>#REF!</v>
      </c>
      <c r="X89" s="99" t="e">
        <f>#REF!+X80</f>
        <v>#REF!</v>
      </c>
      <c r="Y89" s="99" t="e">
        <f>#REF!+Y80</f>
        <v>#REF!</v>
      </c>
      <c r="Z89" s="99" t="e">
        <f>#REF!+Z80</f>
        <v>#REF!</v>
      </c>
      <c r="AA89" s="99" t="e">
        <f>#REF!+AA80</f>
        <v>#REF!</v>
      </c>
      <c r="AB89" s="99" t="e">
        <f>#REF!+AB80</f>
        <v>#REF!</v>
      </c>
      <c r="AC89" s="99" t="e">
        <f>#REF!+AC80</f>
        <v>#REF!</v>
      </c>
      <c r="AD89" s="99" t="e">
        <f>#REF!+AD80</f>
        <v>#REF!</v>
      </c>
      <c r="AE89" s="99" t="e">
        <f>#REF!+AE80</f>
        <v>#REF!</v>
      </c>
      <c r="AF89" s="99" t="e">
        <f>#REF!+AF80</f>
        <v>#REF!</v>
      </c>
      <c r="AG89" s="99" t="e">
        <f>#REF!+AG80</f>
        <v>#REF!</v>
      </c>
      <c r="AH89" s="99">
        <f>AH80</f>
        <v>0</v>
      </c>
      <c r="AI89" s="64"/>
      <c r="AJ89" s="40"/>
      <c r="AK89" s="43"/>
    </row>
    <row r="90" spans="1:37" ht="15.6" customHeight="1" x14ac:dyDescent="0.3">
      <c r="A90" s="22"/>
      <c r="B90" s="22"/>
      <c r="C90" s="13"/>
      <c r="D90" s="73" t="s">
        <v>74</v>
      </c>
      <c r="E90" s="107"/>
      <c r="F90" s="108">
        <f>F77</f>
        <v>146282.94</v>
      </c>
      <c r="G90" s="38">
        <f>G77+G80</f>
        <v>25965800</v>
      </c>
      <c r="H90" s="38">
        <f t="shared" ref="H90:AG90" si="35">H77+H80</f>
        <v>257359.71999999997</v>
      </c>
      <c r="I90" s="38">
        <f t="shared" si="35"/>
        <v>2350307.48</v>
      </c>
      <c r="J90" s="38">
        <f t="shared" si="35"/>
        <v>2012664.82</v>
      </c>
      <c r="K90" s="38">
        <f t="shared" si="35"/>
        <v>2352080.2999999998</v>
      </c>
      <c r="L90" s="38">
        <f t="shared" si="35"/>
        <v>1953387.56</v>
      </c>
      <c r="M90" s="38">
        <f t="shared" si="35"/>
        <v>2656370.0699999998</v>
      </c>
      <c r="N90" s="38">
        <f t="shared" si="35"/>
        <v>2117335.4000000004</v>
      </c>
      <c r="O90" s="38">
        <f t="shared" si="35"/>
        <v>584627.05999999994</v>
      </c>
      <c r="P90" s="38">
        <f t="shared" si="35"/>
        <v>2333149.36</v>
      </c>
      <c r="Q90" s="38">
        <f t="shared" si="35"/>
        <v>0</v>
      </c>
      <c r="R90" s="38">
        <f t="shared" si="35"/>
        <v>2686081.08</v>
      </c>
      <c r="S90" s="38">
        <f t="shared" si="35"/>
        <v>1883704.21</v>
      </c>
      <c r="T90" s="38">
        <f t="shared" si="35"/>
        <v>4778732.9399999985</v>
      </c>
      <c r="U90" s="38">
        <f>U77+U80</f>
        <v>25889941.099999998</v>
      </c>
      <c r="V90" s="38">
        <f t="shared" si="35"/>
        <v>329418.53000000003</v>
      </c>
      <c r="W90" s="38">
        <f t="shared" si="35"/>
        <v>2368345.9699999997</v>
      </c>
      <c r="X90" s="38">
        <f t="shared" si="35"/>
        <v>2012644.4200000004</v>
      </c>
      <c r="Y90" s="38">
        <f t="shared" si="35"/>
        <v>2408283.36</v>
      </c>
      <c r="Z90" s="38">
        <f t="shared" si="35"/>
        <v>1835418.06</v>
      </c>
      <c r="AA90" s="38">
        <f t="shared" si="35"/>
        <v>2661568.8699999996</v>
      </c>
      <c r="AB90" s="38">
        <f t="shared" si="35"/>
        <v>2119633.5999999996</v>
      </c>
      <c r="AC90" s="38">
        <f t="shared" si="35"/>
        <v>551449.84</v>
      </c>
      <c r="AD90" s="38">
        <f t="shared" si="35"/>
        <v>2329085.23</v>
      </c>
      <c r="AE90" s="38">
        <f t="shared" si="35"/>
        <v>2680086.5</v>
      </c>
      <c r="AF90" s="38">
        <f t="shared" si="35"/>
        <v>1980290.0299999998</v>
      </c>
      <c r="AG90" s="38">
        <f t="shared" si="35"/>
        <v>4551491.09</v>
      </c>
      <c r="AH90" s="38">
        <f>AH77+AH80</f>
        <v>222141.83999999953</v>
      </c>
      <c r="AI90" s="64"/>
      <c r="AJ90" s="40"/>
      <c r="AK90" s="32">
        <f>AI90+AJ90</f>
        <v>0</v>
      </c>
    </row>
    <row r="91" spans="1:37" ht="15.6" customHeight="1" x14ac:dyDescent="0.3">
      <c r="D91" s="110" t="s">
        <v>75</v>
      </c>
      <c r="E91" s="111"/>
      <c r="G91" s="8" t="s">
        <v>76</v>
      </c>
      <c r="V91" s="112">
        <f>U89+U69+U67+U36+U26+U18+U13</f>
        <v>2718052.7</v>
      </c>
      <c r="Y91" s="109" t="e">
        <f>#REF!+#REF!+#REF!+#REF!</f>
        <v>#REF!</v>
      </c>
      <c r="Z91" s="109"/>
      <c r="AH91" s="109"/>
      <c r="AI91" s="64"/>
      <c r="AJ91" s="70"/>
      <c r="AK91" s="40"/>
    </row>
    <row r="92" spans="1:37" ht="15.6" customHeight="1" x14ac:dyDescent="0.3">
      <c r="AI92" s="64"/>
      <c r="AJ92" s="43"/>
      <c r="AK92" s="43"/>
    </row>
    <row r="93" spans="1:37" ht="15.6" customHeight="1" x14ac:dyDescent="0.3">
      <c r="D93" s="3" t="s">
        <v>77</v>
      </c>
      <c r="G93" s="113" t="s">
        <v>78</v>
      </c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AI93" s="64"/>
      <c r="AJ93" s="43"/>
      <c r="AK93" s="43"/>
    </row>
    <row r="95" spans="1:37" ht="15.6" customHeight="1" x14ac:dyDescent="0.3">
      <c r="G95" s="113"/>
      <c r="U95" s="113"/>
      <c r="AH95" s="109"/>
      <c r="AJ95" s="33">
        <f>AJ91+AJ92+AJ93</f>
        <v>0</v>
      </c>
    </row>
    <row r="96" spans="1:37" ht="15.6" customHeight="1" x14ac:dyDescent="0.3">
      <c r="G96" s="113"/>
    </row>
    <row r="97" spans="7:21" ht="15.6" customHeight="1" x14ac:dyDescent="0.3">
      <c r="G97" s="7"/>
      <c r="U97" s="113"/>
    </row>
  </sheetData>
  <mergeCells count="3">
    <mergeCell ref="F1:AH1"/>
    <mergeCell ref="D4:AH4"/>
    <mergeCell ref="D79:AH7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2025-01-16T11:05:06Z</dcterms:modified>
</cp:coreProperties>
</file>