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6" windowHeight="11760"/>
  </bookViews>
  <sheets>
    <sheet name="1103+0703+25050" sheetId="1" r:id="rId1"/>
  </sheets>
  <externalReferences>
    <externalReference r:id="rId2"/>
    <externalReference r:id="rId3"/>
    <externalReference r:id="rId4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5" i="1" l="1"/>
  <c r="E65" i="1"/>
  <c r="AF129" i="1"/>
  <c r="S45" i="1"/>
  <c r="S10" i="1"/>
  <c r="E10" i="1"/>
  <c r="S6" i="1"/>
  <c r="E6" i="1"/>
  <c r="S49" i="1"/>
  <c r="E49" i="1"/>
  <c r="E45" i="1"/>
  <c r="S14" i="1"/>
  <c r="S12" i="1"/>
  <c r="S8" i="1"/>
  <c r="E14" i="1"/>
  <c r="E12" i="1"/>
  <c r="E8" i="1"/>
  <c r="F74" i="1" l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E69" i="1"/>
  <c r="T19" i="1" l="1"/>
  <c r="O19" i="1"/>
  <c r="S19" i="1"/>
  <c r="E19" i="1"/>
  <c r="AF21" i="1" l="1"/>
  <c r="F23" i="1"/>
  <c r="G23" i="1"/>
  <c r="O23" i="1"/>
  <c r="O18" i="1" s="1"/>
  <c r="Q23" i="1"/>
  <c r="S18" i="1"/>
  <c r="T23" i="1"/>
  <c r="T18" i="1" s="1"/>
  <c r="U23" i="1"/>
  <c r="E23" i="1"/>
  <c r="E18" i="1" s="1"/>
  <c r="F50" i="1" l="1"/>
  <c r="J50" i="1"/>
  <c r="O50" i="1"/>
  <c r="T50" i="1"/>
  <c r="U50" i="1"/>
  <c r="X50" i="1"/>
  <c r="E64" i="1"/>
  <c r="S64" i="1" l="1"/>
  <c r="S50" i="1"/>
  <c r="E50" i="1"/>
  <c r="F37" i="1"/>
  <c r="F36" i="1" s="1"/>
  <c r="O37" i="1"/>
  <c r="O36" i="1" s="1"/>
  <c r="T37" i="1"/>
  <c r="T36" i="1" s="1"/>
  <c r="E41" i="1"/>
  <c r="S37" i="1" l="1"/>
  <c r="S36" i="1" s="1"/>
  <c r="AF45" i="1"/>
  <c r="S13" i="1"/>
  <c r="S5" i="1" l="1"/>
  <c r="O120" i="1"/>
  <c r="O119" i="1"/>
  <c r="D119" i="1"/>
  <c r="O118" i="1"/>
  <c r="O117" i="1"/>
  <c r="O116" i="1"/>
  <c r="O115" i="1"/>
  <c r="S114" i="1"/>
  <c r="O114" i="1"/>
  <c r="E114" i="1"/>
  <c r="D114" i="1"/>
  <c r="AF113" i="1"/>
  <c r="O113" i="1"/>
  <c r="AF112" i="1"/>
  <c r="O112" i="1"/>
  <c r="AF111" i="1"/>
  <c r="O111" i="1"/>
  <c r="AF110" i="1"/>
  <c r="O110" i="1"/>
  <c r="AF109" i="1"/>
  <c r="O109" i="1"/>
  <c r="AF108" i="1"/>
  <c r="O108" i="1"/>
  <c r="AF107" i="1"/>
  <c r="O107" i="1"/>
  <c r="AF106" i="1"/>
  <c r="O106" i="1"/>
  <c r="AF105" i="1"/>
  <c r="O105" i="1"/>
  <c r="AF104" i="1"/>
  <c r="O104" i="1"/>
  <c r="AF103" i="1"/>
  <c r="O103" i="1"/>
  <c r="AF102" i="1"/>
  <c r="O102" i="1"/>
  <c r="AF101" i="1"/>
  <c r="O101" i="1"/>
  <c r="AF100" i="1"/>
  <c r="O100" i="1"/>
  <c r="O99" i="1"/>
  <c r="AF98" i="1"/>
  <c r="S98" i="1"/>
  <c r="O98" i="1"/>
  <c r="E98" i="1"/>
  <c r="AF97" i="1"/>
  <c r="O97" i="1"/>
  <c r="AF96" i="1"/>
  <c r="O96" i="1"/>
  <c r="O95" i="1"/>
  <c r="O94" i="1"/>
  <c r="O93" i="1"/>
  <c r="AI92" i="1"/>
  <c r="S90" i="1"/>
  <c r="S89" i="1" s="1"/>
  <c r="E90" i="1"/>
  <c r="E89" i="1" s="1"/>
  <c r="F89" i="1"/>
  <c r="D89" i="1"/>
  <c r="S88" i="1"/>
  <c r="E88" i="1"/>
  <c r="S87" i="1"/>
  <c r="E87" i="1"/>
  <c r="AE86" i="1"/>
  <c r="S86" i="1" s="1"/>
  <c r="R86" i="1"/>
  <c r="E86" i="1" s="1"/>
  <c r="AF85" i="1"/>
  <c r="S84" i="1"/>
  <c r="E84" i="1"/>
  <c r="AE83" i="1"/>
  <c r="AD83" i="1"/>
  <c r="AD80" i="1" s="1"/>
  <c r="AD91" i="1" s="1"/>
  <c r="AC83" i="1"/>
  <c r="AC80" i="1" s="1"/>
  <c r="AC91" i="1" s="1"/>
  <c r="AB83" i="1"/>
  <c r="AB80" i="1" s="1"/>
  <c r="AB91" i="1" s="1"/>
  <c r="AA83" i="1"/>
  <c r="AA80" i="1" s="1"/>
  <c r="AA91" i="1" s="1"/>
  <c r="Z83" i="1"/>
  <c r="Z80" i="1" s="1"/>
  <c r="Z91" i="1" s="1"/>
  <c r="Y83" i="1"/>
  <c r="Y80" i="1" s="1"/>
  <c r="Y91" i="1" s="1"/>
  <c r="X83" i="1"/>
  <c r="X80" i="1" s="1"/>
  <c r="X91" i="1" s="1"/>
  <c r="W83" i="1"/>
  <c r="W80" i="1" s="1"/>
  <c r="W91" i="1" s="1"/>
  <c r="V83" i="1"/>
  <c r="V80" i="1" s="1"/>
  <c r="V91" i="1" s="1"/>
  <c r="U83" i="1"/>
  <c r="R83" i="1"/>
  <c r="Q83" i="1"/>
  <c r="Q80" i="1" s="1"/>
  <c r="Q91" i="1" s="1"/>
  <c r="P83" i="1"/>
  <c r="P80" i="1" s="1"/>
  <c r="P91" i="1" s="1"/>
  <c r="N83" i="1"/>
  <c r="N80" i="1" s="1"/>
  <c r="N91" i="1" s="1"/>
  <c r="M83" i="1"/>
  <c r="M80" i="1" s="1"/>
  <c r="M91" i="1" s="1"/>
  <c r="L83" i="1"/>
  <c r="L80" i="1" s="1"/>
  <c r="L91" i="1" s="1"/>
  <c r="K83" i="1"/>
  <c r="K80" i="1" s="1"/>
  <c r="K91" i="1" s="1"/>
  <c r="J83" i="1"/>
  <c r="J80" i="1" s="1"/>
  <c r="J91" i="1" s="1"/>
  <c r="I83" i="1"/>
  <c r="I80" i="1" s="1"/>
  <c r="I91" i="1" s="1"/>
  <c r="H83" i="1"/>
  <c r="H80" i="1" s="1"/>
  <c r="H91" i="1" s="1"/>
  <c r="G83" i="1"/>
  <c r="D83" i="1"/>
  <c r="D80" i="1" s="1"/>
  <c r="AF81" i="1"/>
  <c r="T80" i="1"/>
  <c r="T91" i="1" s="1"/>
  <c r="F80" i="1"/>
  <c r="AF76" i="1"/>
  <c r="AF75" i="1"/>
  <c r="E74" i="1"/>
  <c r="AF74" i="1" s="1"/>
  <c r="AE73" i="1"/>
  <c r="AE69" i="1" s="1"/>
  <c r="X73" i="1"/>
  <c r="R73" i="1"/>
  <c r="J73" i="1"/>
  <c r="J69" i="1" s="1"/>
  <c r="AF72" i="1"/>
  <c r="AD69" i="1"/>
  <c r="AC69" i="1"/>
  <c r="AB69" i="1"/>
  <c r="AA69" i="1"/>
  <c r="Z69" i="1"/>
  <c r="Y69" i="1"/>
  <c r="W69" i="1"/>
  <c r="V69" i="1"/>
  <c r="U69" i="1"/>
  <c r="T69" i="1"/>
  <c r="Q69" i="1"/>
  <c r="N69" i="1"/>
  <c r="K69" i="1"/>
  <c r="I69" i="1"/>
  <c r="H69" i="1"/>
  <c r="G69" i="1"/>
  <c r="F69" i="1"/>
  <c r="D69" i="1"/>
  <c r="X68" i="1"/>
  <c r="S67" i="1" s="1"/>
  <c r="J68" i="1"/>
  <c r="J67" i="1" s="1"/>
  <c r="D68" i="1"/>
  <c r="W67" i="1"/>
  <c r="R67" i="1"/>
  <c r="N67" i="1"/>
  <c r="K67" i="1"/>
  <c r="I67" i="1"/>
  <c r="H67" i="1"/>
  <c r="G67" i="1"/>
  <c r="F67" i="1"/>
  <c r="AC66" i="1"/>
  <c r="Z66" i="1"/>
  <c r="W66" i="1"/>
  <c r="P66" i="1"/>
  <c r="L66" i="1"/>
  <c r="I66" i="1"/>
  <c r="AC65" i="1"/>
  <c r="Z65" i="1"/>
  <c r="W65" i="1"/>
  <c r="R65" i="1"/>
  <c r="R64" i="1" s="1"/>
  <c r="P65" i="1"/>
  <c r="N65" i="1"/>
  <c r="N64" i="1" s="1"/>
  <c r="L65" i="1"/>
  <c r="I65" i="1"/>
  <c r="G65" i="1"/>
  <c r="G64" i="1" s="1"/>
  <c r="D64" i="1"/>
  <c r="AE64" i="1"/>
  <c r="AD64" i="1"/>
  <c r="AB64" i="1"/>
  <c r="AA64" i="1"/>
  <c r="Y64" i="1"/>
  <c r="X64" i="1"/>
  <c r="V64" i="1"/>
  <c r="U64" i="1"/>
  <c r="T64" i="1"/>
  <c r="Q64" i="1"/>
  <c r="M64" i="1"/>
  <c r="K64" i="1"/>
  <c r="J64" i="1"/>
  <c r="H64" i="1"/>
  <c r="F64" i="1"/>
  <c r="AE63" i="1"/>
  <c r="AD63" i="1"/>
  <c r="AC63" i="1"/>
  <c r="AB63" i="1"/>
  <c r="AA63" i="1"/>
  <c r="Z63" i="1"/>
  <c r="Z50" i="1" s="1"/>
  <c r="Y63" i="1"/>
  <c r="Y50" i="1" s="1"/>
  <c r="W63" i="1"/>
  <c r="V63" i="1"/>
  <c r="R63" i="1"/>
  <c r="Q63" i="1"/>
  <c r="P63" i="1"/>
  <c r="N63" i="1"/>
  <c r="M63" i="1"/>
  <c r="L63" i="1"/>
  <c r="K63" i="1"/>
  <c r="K50" i="1" s="1"/>
  <c r="I63" i="1"/>
  <c r="H63" i="1"/>
  <c r="G63" i="1"/>
  <c r="D50" i="1"/>
  <c r="AG62" i="1"/>
  <c r="Z62" i="1"/>
  <c r="Y62" i="1"/>
  <c r="X62" i="1"/>
  <c r="U62" i="1"/>
  <c r="T62" i="1"/>
  <c r="J62" i="1"/>
  <c r="F62" i="1"/>
  <c r="E61" i="1"/>
  <c r="AF61" i="1" s="1"/>
  <c r="E60" i="1"/>
  <c r="AF60" i="1" s="1"/>
  <c r="E59" i="1"/>
  <c r="AF59" i="1" s="1"/>
  <c r="S58" i="1"/>
  <c r="E58" i="1"/>
  <c r="E57" i="1"/>
  <c r="AF57" i="1" s="1"/>
  <c r="E56" i="1"/>
  <c r="AF56" i="1" s="1"/>
  <c r="E55" i="1"/>
  <c r="AF55" i="1" s="1"/>
  <c r="S54" i="1"/>
  <c r="E54" i="1"/>
  <c r="D54" i="1"/>
  <c r="S53" i="1"/>
  <c r="E53" i="1"/>
  <c r="E52" i="1"/>
  <c r="AF52" i="1" s="1"/>
  <c r="E51" i="1"/>
  <c r="AF51" i="1" s="1"/>
  <c r="AC49" i="1"/>
  <c r="AB49" i="1"/>
  <c r="P49" i="1"/>
  <c r="N49" i="1"/>
  <c r="D48" i="1"/>
  <c r="AF48" i="1" s="1"/>
  <c r="AF46" i="1"/>
  <c r="AE45" i="1"/>
  <c r="AD45" i="1"/>
  <c r="AC45" i="1"/>
  <c r="AB45" i="1"/>
  <c r="AA45" i="1"/>
  <c r="Z45" i="1"/>
  <c r="Y45" i="1"/>
  <c r="X45" i="1"/>
  <c r="W45" i="1"/>
  <c r="V45" i="1"/>
  <c r="U45" i="1"/>
  <c r="R45" i="1"/>
  <c r="Q45" i="1"/>
  <c r="P45" i="1"/>
  <c r="N45" i="1"/>
  <c r="M45" i="1"/>
  <c r="L45" i="1"/>
  <c r="K45" i="1"/>
  <c r="J45" i="1"/>
  <c r="I45" i="1"/>
  <c r="H45" i="1"/>
  <c r="G45" i="1"/>
  <c r="AE44" i="1"/>
  <c r="AD44" i="1"/>
  <c r="AC44" i="1"/>
  <c r="AB44" i="1"/>
  <c r="Z44" i="1"/>
  <c r="Y44" i="1"/>
  <c r="X44" i="1"/>
  <c r="W44" i="1"/>
  <c r="V44" i="1"/>
  <c r="U44" i="1"/>
  <c r="R44" i="1"/>
  <c r="Q44" i="1"/>
  <c r="P44" i="1"/>
  <c r="N44" i="1"/>
  <c r="L44" i="1"/>
  <c r="K44" i="1"/>
  <c r="J44" i="1"/>
  <c r="I44" i="1"/>
  <c r="H44" i="1"/>
  <c r="G44" i="1"/>
  <c r="AE43" i="1"/>
  <c r="AD43" i="1"/>
  <c r="AC43" i="1"/>
  <c r="AB43" i="1"/>
  <c r="AA43" i="1"/>
  <c r="Z43" i="1"/>
  <c r="R43" i="1"/>
  <c r="Q43" i="1"/>
  <c r="P43" i="1"/>
  <c r="N43" i="1"/>
  <c r="M43" i="1"/>
  <c r="L43" i="1"/>
  <c r="AF42" i="1"/>
  <c r="AB41" i="1"/>
  <c r="X41" i="1"/>
  <c r="R41" i="1"/>
  <c r="N41" i="1"/>
  <c r="J41" i="1"/>
  <c r="AB40" i="1"/>
  <c r="AA40" i="1"/>
  <c r="N40" i="1"/>
  <c r="M40" i="1"/>
  <c r="E37" i="1" s="1"/>
  <c r="E36" i="1" s="1"/>
  <c r="AE39" i="1"/>
  <c r="AD39" i="1"/>
  <c r="AB39" i="1"/>
  <c r="Z39" i="1"/>
  <c r="V39" i="1"/>
  <c r="R39" i="1"/>
  <c r="Q39" i="1"/>
  <c r="N39" i="1"/>
  <c r="L39" i="1"/>
  <c r="H39" i="1"/>
  <c r="AE38" i="1"/>
  <c r="AD38" i="1"/>
  <c r="AC38" i="1"/>
  <c r="AB38" i="1"/>
  <c r="AA38" i="1"/>
  <c r="Z38" i="1"/>
  <c r="Y38" i="1"/>
  <c r="X38" i="1"/>
  <c r="W38" i="1"/>
  <c r="R38" i="1"/>
  <c r="Q38" i="1"/>
  <c r="P38" i="1"/>
  <c r="N38" i="1"/>
  <c r="M38" i="1"/>
  <c r="L38" i="1"/>
  <c r="K38" i="1"/>
  <c r="J38" i="1"/>
  <c r="I38" i="1"/>
  <c r="AG36" i="1"/>
  <c r="AE35" i="1"/>
  <c r="R35" i="1"/>
  <c r="E35" i="1" s="1"/>
  <c r="AE34" i="1"/>
  <c r="R34" i="1"/>
  <c r="E34" i="1" s="1"/>
  <c r="AF34" i="1" s="1"/>
  <c r="Z33" i="1"/>
  <c r="L33" i="1"/>
  <c r="AE32" i="1"/>
  <c r="AD32" i="1"/>
  <c r="AC32" i="1"/>
  <c r="AB32" i="1"/>
  <c r="AA32" i="1"/>
  <c r="Z32" i="1"/>
  <c r="Y32" i="1"/>
  <c r="X32" i="1"/>
  <c r="W32" i="1"/>
  <c r="V32" i="1"/>
  <c r="U32" i="1"/>
  <c r="R32" i="1"/>
  <c r="Q32" i="1"/>
  <c r="P32" i="1"/>
  <c r="N32" i="1"/>
  <c r="M32" i="1"/>
  <c r="L32" i="1"/>
  <c r="K32" i="1"/>
  <c r="J32" i="1"/>
  <c r="I32" i="1"/>
  <c r="H32" i="1"/>
  <c r="G32" i="1"/>
  <c r="AE31" i="1"/>
  <c r="AD31" i="1"/>
  <c r="AC31" i="1"/>
  <c r="AB31" i="1"/>
  <c r="AA31" i="1"/>
  <c r="Z31" i="1"/>
  <c r="Y31" i="1"/>
  <c r="X31" i="1"/>
  <c r="W31" i="1"/>
  <c r="V31" i="1"/>
  <c r="U31" i="1"/>
  <c r="R31" i="1"/>
  <c r="Q31" i="1"/>
  <c r="P31" i="1"/>
  <c r="N31" i="1"/>
  <c r="M31" i="1"/>
  <c r="L31" i="1"/>
  <c r="K31" i="1"/>
  <c r="J31" i="1"/>
  <c r="I31" i="1"/>
  <c r="H31" i="1"/>
  <c r="G31" i="1"/>
  <c r="Z30" i="1"/>
  <c r="L30" i="1"/>
  <c r="W29" i="1"/>
  <c r="I29" i="1"/>
  <c r="AE28" i="1"/>
  <c r="AD28" i="1"/>
  <c r="AB28" i="1"/>
  <c r="Z28" i="1"/>
  <c r="X28" i="1"/>
  <c r="R28" i="1"/>
  <c r="Q28" i="1"/>
  <c r="N28" i="1"/>
  <c r="L28" i="1"/>
  <c r="J28" i="1"/>
  <c r="AE27" i="1"/>
  <c r="AD27" i="1"/>
  <c r="AC27" i="1"/>
  <c r="AB27" i="1"/>
  <c r="AA27" i="1"/>
  <c r="Z27" i="1"/>
  <c r="Y27" i="1"/>
  <c r="X27" i="1"/>
  <c r="W27" i="1"/>
  <c r="V27" i="1"/>
  <c r="R27" i="1"/>
  <c r="Q27" i="1"/>
  <c r="P27" i="1"/>
  <c r="N27" i="1"/>
  <c r="M27" i="1"/>
  <c r="L27" i="1"/>
  <c r="K27" i="1"/>
  <c r="J27" i="1"/>
  <c r="I27" i="1"/>
  <c r="H27" i="1"/>
  <c r="G27" i="1"/>
  <c r="AG26" i="1"/>
  <c r="T26" i="1"/>
  <c r="F26" i="1"/>
  <c r="AE25" i="1"/>
  <c r="AE23" i="1" s="1"/>
  <c r="AD25" i="1"/>
  <c r="AD23" i="1" s="1"/>
  <c r="AC25" i="1"/>
  <c r="AC23" i="1" s="1"/>
  <c r="AB25" i="1"/>
  <c r="AB23" i="1" s="1"/>
  <c r="AA25" i="1"/>
  <c r="AA23" i="1" s="1"/>
  <c r="Z25" i="1"/>
  <c r="Z23" i="1" s="1"/>
  <c r="Y25" i="1"/>
  <c r="Y23" i="1" s="1"/>
  <c r="X25" i="1"/>
  <c r="X23" i="1" s="1"/>
  <c r="W25" i="1"/>
  <c r="W23" i="1" s="1"/>
  <c r="V25" i="1"/>
  <c r="V23" i="1" s="1"/>
  <c r="R25" i="1"/>
  <c r="R23" i="1" s="1"/>
  <c r="P25" i="1"/>
  <c r="P23" i="1" s="1"/>
  <c r="N25" i="1"/>
  <c r="N23" i="1" s="1"/>
  <c r="M25" i="1"/>
  <c r="M23" i="1" s="1"/>
  <c r="L25" i="1"/>
  <c r="L23" i="1" s="1"/>
  <c r="K25" i="1"/>
  <c r="K23" i="1" s="1"/>
  <c r="J25" i="1"/>
  <c r="J23" i="1" s="1"/>
  <c r="I25" i="1"/>
  <c r="I23" i="1" s="1"/>
  <c r="H25" i="1"/>
  <c r="H23" i="1" s="1"/>
  <c r="D25" i="1"/>
  <c r="AE24" i="1"/>
  <c r="AD24" i="1"/>
  <c r="AC24" i="1"/>
  <c r="AB24" i="1"/>
  <c r="AA24" i="1"/>
  <c r="Z24" i="1"/>
  <c r="Y24" i="1"/>
  <c r="X24" i="1"/>
  <c r="W24" i="1"/>
  <c r="V24" i="1"/>
  <c r="U24" i="1"/>
  <c r="R21" i="1"/>
  <c r="Q21" i="1"/>
  <c r="P21" i="1"/>
  <c r="N21" i="1"/>
  <c r="M21" i="1"/>
  <c r="L21" i="1"/>
  <c r="K21" i="1"/>
  <c r="J21" i="1"/>
  <c r="I21" i="1"/>
  <c r="H21" i="1"/>
  <c r="G21" i="1"/>
  <c r="AI22" i="1"/>
  <c r="AE22" i="1"/>
  <c r="AD22" i="1"/>
  <c r="AC22" i="1"/>
  <c r="AC19" i="1" s="1"/>
  <c r="AC18" i="1" s="1"/>
  <c r="AB22" i="1"/>
  <c r="AB19" i="1" s="1"/>
  <c r="AA22" i="1"/>
  <c r="AA19" i="1" s="1"/>
  <c r="Z22" i="1"/>
  <c r="W22" i="1"/>
  <c r="V22" i="1"/>
  <c r="U22" i="1"/>
  <c r="R22" i="1"/>
  <c r="Q22" i="1"/>
  <c r="P22" i="1"/>
  <c r="N22" i="1"/>
  <c r="M22" i="1"/>
  <c r="L22" i="1"/>
  <c r="I22" i="1"/>
  <c r="H22" i="1"/>
  <c r="G22" i="1"/>
  <c r="F22" i="1"/>
  <c r="F19" i="1" s="1"/>
  <c r="F18" i="1" s="1"/>
  <c r="AE20" i="1"/>
  <c r="AD20" i="1"/>
  <c r="Z20" i="1"/>
  <c r="Z19" i="1" s="1"/>
  <c r="Y20" i="1"/>
  <c r="Y19" i="1" s="1"/>
  <c r="X20" i="1"/>
  <c r="X19" i="1" s="1"/>
  <c r="W20" i="1"/>
  <c r="V20" i="1"/>
  <c r="U20" i="1"/>
  <c r="R20" i="1"/>
  <c r="Q20" i="1"/>
  <c r="P20" i="1"/>
  <c r="L20" i="1"/>
  <c r="K20" i="1"/>
  <c r="J20" i="1"/>
  <c r="I20" i="1"/>
  <c r="H20" i="1"/>
  <c r="G20" i="1"/>
  <c r="U17" i="1"/>
  <c r="G17" i="1"/>
  <c r="AE16" i="1"/>
  <c r="AD16" i="1"/>
  <c r="AC16" i="1"/>
  <c r="AB16" i="1"/>
  <c r="AA16" i="1"/>
  <c r="Z16" i="1"/>
  <c r="Y16" i="1"/>
  <c r="X16" i="1"/>
  <c r="W16" i="1"/>
  <c r="V16" i="1"/>
  <c r="U16" i="1"/>
  <c r="R16" i="1"/>
  <c r="Q16" i="1"/>
  <c r="P16" i="1"/>
  <c r="N16" i="1"/>
  <c r="M16" i="1"/>
  <c r="L16" i="1"/>
  <c r="K16" i="1"/>
  <c r="J16" i="1"/>
  <c r="I16" i="1"/>
  <c r="H16" i="1"/>
  <c r="G16" i="1"/>
  <c r="S15" i="1"/>
  <c r="E15" i="1"/>
  <c r="E13" i="1" s="1"/>
  <c r="AE14" i="1"/>
  <c r="AD14" i="1"/>
  <c r="AC14" i="1"/>
  <c r="AB14" i="1"/>
  <c r="AA14" i="1"/>
  <c r="Z14" i="1"/>
  <c r="Z13" i="1" s="1"/>
  <c r="Y14" i="1"/>
  <c r="Y13" i="1" s="1"/>
  <c r="X14" i="1"/>
  <c r="X13" i="1" s="1"/>
  <c r="W14" i="1"/>
  <c r="V14" i="1"/>
  <c r="U14" i="1"/>
  <c r="T14" i="1"/>
  <c r="T13" i="1" s="1"/>
  <c r="R14" i="1"/>
  <c r="Q14" i="1"/>
  <c r="P14" i="1"/>
  <c r="N14" i="1"/>
  <c r="M14" i="1"/>
  <c r="L14" i="1"/>
  <c r="K14" i="1"/>
  <c r="J14" i="1"/>
  <c r="I14" i="1"/>
  <c r="H14" i="1"/>
  <c r="G14" i="1"/>
  <c r="AE12" i="1"/>
  <c r="AD12" i="1"/>
  <c r="AC12" i="1"/>
  <c r="AB12" i="1"/>
  <c r="AA12" i="1"/>
  <c r="Z12" i="1"/>
  <c r="Y12" i="1"/>
  <c r="X12" i="1"/>
  <c r="W12" i="1"/>
  <c r="V12" i="1"/>
  <c r="U12" i="1"/>
  <c r="R12" i="1"/>
  <c r="Q12" i="1"/>
  <c r="P12" i="1"/>
  <c r="N12" i="1"/>
  <c r="M12" i="1"/>
  <c r="L12" i="1"/>
  <c r="K12" i="1"/>
  <c r="J12" i="1"/>
  <c r="I12" i="1"/>
  <c r="H12" i="1"/>
  <c r="G12" i="1"/>
  <c r="D9" i="1"/>
  <c r="S11" i="1"/>
  <c r="E11" i="1"/>
  <c r="AE10" i="1"/>
  <c r="AD10" i="1"/>
  <c r="AC10" i="1"/>
  <c r="AB10" i="1"/>
  <c r="AA10" i="1"/>
  <c r="Z10" i="1"/>
  <c r="Y10" i="1"/>
  <c r="X10" i="1"/>
  <c r="W10" i="1"/>
  <c r="V10" i="1"/>
  <c r="U10" i="1"/>
  <c r="R10" i="1"/>
  <c r="Q10" i="1"/>
  <c r="P10" i="1"/>
  <c r="N10" i="1"/>
  <c r="M10" i="1"/>
  <c r="L10" i="1"/>
  <c r="K10" i="1"/>
  <c r="J10" i="1"/>
  <c r="I10" i="1"/>
  <c r="H10" i="1"/>
  <c r="G10" i="1"/>
  <c r="T9" i="1"/>
  <c r="O9" i="1"/>
  <c r="AE8" i="1"/>
  <c r="AD8" i="1"/>
  <c r="AC8" i="1"/>
  <c r="AB8" i="1"/>
  <c r="AA8" i="1"/>
  <c r="Z8" i="1"/>
  <c r="Y8" i="1"/>
  <c r="X8" i="1"/>
  <c r="W8" i="1"/>
  <c r="V8" i="1"/>
  <c r="U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AN7" i="1"/>
  <c r="S7" i="1"/>
  <c r="E7" i="1"/>
  <c r="AE6" i="1"/>
  <c r="AD6" i="1"/>
  <c r="AC6" i="1"/>
  <c r="AB6" i="1"/>
  <c r="AA6" i="1"/>
  <c r="Z6" i="1"/>
  <c r="Y6" i="1"/>
  <c r="X6" i="1"/>
  <c r="W6" i="1"/>
  <c r="V6" i="1"/>
  <c r="U6" i="1"/>
  <c r="T6" i="1"/>
  <c r="R6" i="1"/>
  <c r="Q6" i="1"/>
  <c r="P6" i="1"/>
  <c r="O6" i="1"/>
  <c r="N6" i="1"/>
  <c r="M6" i="1"/>
  <c r="L6" i="1"/>
  <c r="K6" i="1"/>
  <c r="J6" i="1"/>
  <c r="I6" i="1"/>
  <c r="H6" i="1"/>
  <c r="G6" i="1"/>
  <c r="F6" i="1"/>
  <c r="D6" i="1"/>
  <c r="W19" i="1" l="1"/>
  <c r="W18" i="1" s="1"/>
  <c r="AF53" i="1"/>
  <c r="AF114" i="1"/>
  <c r="U19" i="1"/>
  <c r="U18" i="1" s="1"/>
  <c r="X18" i="1"/>
  <c r="AE19" i="1"/>
  <c r="AE18" i="1" s="1"/>
  <c r="AB18" i="1"/>
  <c r="G19" i="1"/>
  <c r="G18" i="1" s="1"/>
  <c r="R19" i="1"/>
  <c r="R18" i="1" s="1"/>
  <c r="N19" i="1"/>
  <c r="N18" i="1" s="1"/>
  <c r="AD19" i="1"/>
  <c r="AD18" i="1" s="1"/>
  <c r="AA18" i="1"/>
  <c r="M19" i="1"/>
  <c r="M18" i="1" s="1"/>
  <c r="H19" i="1"/>
  <c r="H18" i="1" s="1"/>
  <c r="L19" i="1"/>
  <c r="L18" i="1" s="1"/>
  <c r="I19" i="1"/>
  <c r="I18" i="1" s="1"/>
  <c r="V19" i="1"/>
  <c r="V18" i="1" s="1"/>
  <c r="J19" i="1"/>
  <c r="J18" i="1" s="1"/>
  <c r="Y18" i="1"/>
  <c r="K19" i="1"/>
  <c r="K18" i="1" s="1"/>
  <c r="P19" i="1"/>
  <c r="P18" i="1" s="1"/>
  <c r="Z18" i="1"/>
  <c r="P37" i="1"/>
  <c r="P36" i="1" s="1"/>
  <c r="Q19" i="1"/>
  <c r="Q18" i="1" s="1"/>
  <c r="P64" i="1"/>
  <c r="J9" i="1"/>
  <c r="U9" i="1"/>
  <c r="I5" i="1"/>
  <c r="N13" i="1"/>
  <c r="AF70" i="1"/>
  <c r="K62" i="1"/>
  <c r="M37" i="1"/>
  <c r="M36" i="1" s="1"/>
  <c r="R80" i="1"/>
  <c r="R91" i="1" s="1"/>
  <c r="O5" i="1"/>
  <c r="O77" i="1" s="1"/>
  <c r="O92" i="1" s="1"/>
  <c r="O121" i="1" s="1"/>
  <c r="I9" i="1"/>
  <c r="AB9" i="1"/>
  <c r="G62" i="1"/>
  <c r="G50" i="1"/>
  <c r="I62" i="1"/>
  <c r="I50" i="1"/>
  <c r="V62" i="1"/>
  <c r="V50" i="1"/>
  <c r="AE62" i="1"/>
  <c r="AE50" i="1"/>
  <c r="AE80" i="1"/>
  <c r="AE91" i="1" s="1"/>
  <c r="H62" i="1"/>
  <c r="H50" i="1"/>
  <c r="AE9" i="1"/>
  <c r="AB37" i="1"/>
  <c r="AB36" i="1" s="1"/>
  <c r="W62" i="1"/>
  <c r="W50" i="1"/>
  <c r="AD62" i="1"/>
  <c r="AD50" i="1"/>
  <c r="Q37" i="1"/>
  <c r="Q36" i="1" s="1"/>
  <c r="V37" i="1"/>
  <c r="V36" i="1" s="1"/>
  <c r="AF54" i="1"/>
  <c r="L62" i="1"/>
  <c r="L50" i="1"/>
  <c r="U26" i="1"/>
  <c r="M62" i="1"/>
  <c r="M50" i="1"/>
  <c r="AC62" i="1"/>
  <c r="AC50" i="1"/>
  <c r="R62" i="1"/>
  <c r="R50" i="1"/>
  <c r="J37" i="1"/>
  <c r="J36" i="1" s="1"/>
  <c r="AE37" i="1"/>
  <c r="AE36" i="1" s="1"/>
  <c r="N62" i="1"/>
  <c r="N50" i="1"/>
  <c r="AA62" i="1"/>
  <c r="AA50" i="1"/>
  <c r="Q62" i="1"/>
  <c r="Q50" i="1"/>
  <c r="P62" i="1"/>
  <c r="P50" i="1"/>
  <c r="AB62" i="1"/>
  <c r="AB50" i="1"/>
  <c r="N37" i="1"/>
  <c r="N36" i="1" s="1"/>
  <c r="AA37" i="1"/>
  <c r="AA36" i="1" s="1"/>
  <c r="AF87" i="1"/>
  <c r="AC37" i="1"/>
  <c r="AC36" i="1" s="1"/>
  <c r="P9" i="1"/>
  <c r="I37" i="1"/>
  <c r="I36" i="1" s="1"/>
  <c r="R37" i="1"/>
  <c r="R36" i="1" s="1"/>
  <c r="AD37" i="1"/>
  <c r="AD36" i="1" s="1"/>
  <c r="AF58" i="1"/>
  <c r="D91" i="1"/>
  <c r="W37" i="1"/>
  <c r="W36" i="1" s="1"/>
  <c r="AC9" i="1"/>
  <c r="R13" i="1"/>
  <c r="AB26" i="1"/>
  <c r="K37" i="1"/>
  <c r="K36" i="1" s="1"/>
  <c r="X37" i="1"/>
  <c r="X36" i="1" s="1"/>
  <c r="H37" i="1"/>
  <c r="H36" i="1" s="1"/>
  <c r="G37" i="1"/>
  <c r="G36" i="1" s="1"/>
  <c r="Q5" i="1"/>
  <c r="AD5" i="1"/>
  <c r="K9" i="1"/>
  <c r="AD9" i="1"/>
  <c r="L37" i="1"/>
  <c r="L36" i="1" s="1"/>
  <c r="Y37" i="1"/>
  <c r="Y36" i="1" s="1"/>
  <c r="Z37" i="1"/>
  <c r="Z36" i="1" s="1"/>
  <c r="U37" i="1"/>
  <c r="U36" i="1" s="1"/>
  <c r="AF90" i="1"/>
  <c r="AC26" i="1"/>
  <c r="G5" i="1"/>
  <c r="Y5" i="1"/>
  <c r="W64" i="1"/>
  <c r="Q9" i="1"/>
  <c r="S73" i="1"/>
  <c r="S69" i="1" s="1"/>
  <c r="AB5" i="1"/>
  <c r="AC5" i="1"/>
  <c r="K5" i="1"/>
  <c r="U5" i="1"/>
  <c r="V5" i="1"/>
  <c r="G13" i="1"/>
  <c r="P13" i="1"/>
  <c r="AF66" i="1"/>
  <c r="F5" i="1"/>
  <c r="F77" i="1" s="1"/>
  <c r="W5" i="1"/>
  <c r="AE5" i="1"/>
  <c r="X5" i="1"/>
  <c r="Z9" i="1"/>
  <c r="J13" i="1"/>
  <c r="AB13" i="1"/>
  <c r="H13" i="1"/>
  <c r="Q13" i="1"/>
  <c r="AA13" i="1"/>
  <c r="Z64" i="1"/>
  <c r="AF41" i="1"/>
  <c r="T5" i="1"/>
  <c r="T77" i="1" s="1"/>
  <c r="M26" i="1"/>
  <c r="L5" i="1"/>
  <c r="Y26" i="1"/>
  <c r="M5" i="1"/>
  <c r="AF17" i="1"/>
  <c r="H9" i="1"/>
  <c r="AA9" i="1"/>
  <c r="Y9" i="1"/>
  <c r="I13" i="1"/>
  <c r="AF35" i="1"/>
  <c r="AC64" i="1"/>
  <c r="P5" i="1"/>
  <c r="K13" i="1"/>
  <c r="J26" i="1"/>
  <c r="AF40" i="1"/>
  <c r="L64" i="1"/>
  <c r="F91" i="1"/>
  <c r="D37" i="1"/>
  <c r="D36" i="1" s="1"/>
  <c r="H5" i="1"/>
  <c r="AF7" i="1"/>
  <c r="Z5" i="1"/>
  <c r="R9" i="1"/>
  <c r="P26" i="1"/>
  <c r="AA26" i="1"/>
  <c r="AF86" i="1"/>
  <c r="G9" i="1"/>
  <c r="I64" i="1"/>
  <c r="L9" i="1"/>
  <c r="W9" i="1"/>
  <c r="H26" i="1"/>
  <c r="Q26" i="1"/>
  <c r="N26" i="1"/>
  <c r="AF32" i="1"/>
  <c r="J5" i="1"/>
  <c r="R5" i="1"/>
  <c r="AF6" i="1"/>
  <c r="AA5" i="1"/>
  <c r="M9" i="1"/>
  <c r="X9" i="1"/>
  <c r="AF15" i="1"/>
  <c r="K26" i="1"/>
  <c r="V26" i="1"/>
  <c r="AD26" i="1"/>
  <c r="AF82" i="1"/>
  <c r="N5" i="1"/>
  <c r="AF11" i="1"/>
  <c r="L26" i="1"/>
  <c r="AF44" i="1"/>
  <c r="AF47" i="1"/>
  <c r="AF49" i="1"/>
  <c r="AF84" i="1"/>
  <c r="AF88" i="1"/>
  <c r="X26" i="1"/>
  <c r="AF71" i="1"/>
  <c r="Z26" i="1"/>
  <c r="AF33" i="1"/>
  <c r="N9" i="1"/>
  <c r="G26" i="1"/>
  <c r="AE26" i="1"/>
  <c r="E83" i="1"/>
  <c r="E80" i="1" s="1"/>
  <c r="E91" i="1" s="1"/>
  <c r="G80" i="1"/>
  <c r="G91" i="1" s="1"/>
  <c r="V9" i="1"/>
  <c r="AN5" i="1"/>
  <c r="U13" i="1"/>
  <c r="AC13" i="1"/>
  <c r="AF29" i="1"/>
  <c r="AG22" i="1"/>
  <c r="D23" i="1"/>
  <c r="AF30" i="1"/>
  <c r="X69" i="1"/>
  <c r="D5" i="1"/>
  <c r="V13" i="1"/>
  <c r="AD13" i="1"/>
  <c r="I26" i="1"/>
  <c r="R26" i="1"/>
  <c r="AF68" i="1"/>
  <c r="AF67" i="1" s="1"/>
  <c r="D67" i="1"/>
  <c r="R69" i="1"/>
  <c r="L13" i="1"/>
  <c r="D13" i="1"/>
  <c r="M13" i="1"/>
  <c r="W13" i="1"/>
  <c r="AE13" i="1"/>
  <c r="D26" i="1"/>
  <c r="W26" i="1"/>
  <c r="S83" i="1"/>
  <c r="S80" i="1" s="1"/>
  <c r="S91" i="1" s="1"/>
  <c r="AF89" i="1"/>
  <c r="U80" i="1"/>
  <c r="U91" i="1" s="1"/>
  <c r="I77" i="1" l="1"/>
  <c r="I92" i="1" s="1"/>
  <c r="I121" i="1" s="1"/>
  <c r="R77" i="1"/>
  <c r="R92" i="1" s="1"/>
  <c r="R121" i="1" s="1"/>
  <c r="J77" i="1"/>
  <c r="J92" i="1" s="1"/>
  <c r="J121" i="1" s="1"/>
  <c r="M77" i="1"/>
  <c r="M92" i="1" s="1"/>
  <c r="M121" i="1" s="1"/>
  <c r="AC77" i="1"/>
  <c r="AC92" i="1" s="1"/>
  <c r="AC121" i="1" s="1"/>
  <c r="AD77" i="1"/>
  <c r="AD92" i="1" s="1"/>
  <c r="AD121" i="1" s="1"/>
  <c r="H77" i="1"/>
  <c r="H92" i="1" s="1"/>
  <c r="H121" i="1" s="1"/>
  <c r="AB77" i="1"/>
  <c r="AB92" i="1" s="1"/>
  <c r="AB121" i="1" s="1"/>
  <c r="Q77" i="1"/>
  <c r="Q92" i="1" s="1"/>
  <c r="Q121" i="1" s="1"/>
  <c r="N77" i="1"/>
  <c r="X77" i="1"/>
  <c r="X92" i="1" s="1"/>
  <c r="X121" i="1" s="1"/>
  <c r="V77" i="1"/>
  <c r="V92" i="1" s="1"/>
  <c r="V121" i="1" s="1"/>
  <c r="AA77" i="1"/>
  <c r="AA92" i="1" s="1"/>
  <c r="AA121" i="1" s="1"/>
  <c r="AE77" i="1"/>
  <c r="AE92" i="1" s="1"/>
  <c r="AE121" i="1" s="1"/>
  <c r="L77" i="1"/>
  <c r="L92" i="1" s="1"/>
  <c r="L121" i="1" s="1"/>
  <c r="W77" i="1"/>
  <c r="W92" i="1" s="1"/>
  <c r="W121" i="1" s="1"/>
  <c r="U77" i="1"/>
  <c r="U92" i="1" s="1"/>
  <c r="U121" i="1" s="1"/>
  <c r="Y77" i="1"/>
  <c r="Y92" i="1" s="1"/>
  <c r="Y121" i="1" s="1"/>
  <c r="Z77" i="1"/>
  <c r="K77" i="1"/>
  <c r="K92" i="1" s="1"/>
  <c r="K121" i="1" s="1"/>
  <c r="G77" i="1"/>
  <c r="G92" i="1" s="1"/>
  <c r="G121" i="1" s="1"/>
  <c r="Z92" i="1"/>
  <c r="Z121" i="1" s="1"/>
  <c r="F92" i="1"/>
  <c r="F121" i="1" s="1"/>
  <c r="T92" i="1"/>
  <c r="T121" i="1" s="1"/>
  <c r="P77" i="1"/>
  <c r="N92" i="1"/>
  <c r="N121" i="1" s="1"/>
  <c r="AF28" i="1"/>
  <c r="AF65" i="1"/>
  <c r="AF64" i="1" s="1"/>
  <c r="AF83" i="1"/>
  <c r="AF80" i="1" s="1"/>
  <c r="AF63" i="1"/>
  <c r="AF50" i="1" s="1"/>
  <c r="AF43" i="1"/>
  <c r="AF14" i="1"/>
  <c r="AF38" i="1"/>
  <c r="AF8" i="1"/>
  <c r="AF25" i="1"/>
  <c r="AF22" i="1"/>
  <c r="AF23" i="1"/>
  <c r="AF91" i="1"/>
  <c r="AF10" i="1"/>
  <c r="AO7" i="1"/>
  <c r="AO8" i="1" s="1"/>
  <c r="AF16" i="1"/>
  <c r="AF39" i="1"/>
  <c r="D77" i="1"/>
  <c r="AO6" i="1"/>
  <c r="AK18" i="1"/>
  <c r="E5" i="1"/>
  <c r="AF31" i="1"/>
  <c r="S26" i="1"/>
  <c r="AF73" i="1"/>
  <c r="AF69" i="1" s="1"/>
  <c r="AF13" i="1"/>
  <c r="AF27" i="1"/>
  <c r="E26" i="1"/>
  <c r="P92" i="1" l="1"/>
  <c r="P121" i="1" s="1"/>
  <c r="AF37" i="1"/>
  <c r="AF36" i="1" s="1"/>
  <c r="AL122" i="1"/>
  <c r="AF26" i="1"/>
  <c r="AG80" i="1"/>
  <c r="AF5" i="1"/>
  <c r="D92" i="1"/>
  <c r="D121" i="1" s="1"/>
  <c r="AO5" i="1"/>
  <c r="S9" i="1" l="1"/>
  <c r="S77" i="1" s="1"/>
  <c r="AF12" i="1"/>
  <c r="E9" i="1"/>
  <c r="E77" i="1" s="1"/>
  <c r="AF9" i="1" l="1"/>
  <c r="AH20" i="1"/>
  <c r="E92" i="1" l="1"/>
  <c r="AF20" i="1"/>
  <c r="AF19" i="1" s="1"/>
  <c r="AF18" i="1" s="1"/>
  <c r="E121" i="1" l="1"/>
  <c r="AF77" i="1"/>
  <c r="AF92" i="1" l="1"/>
  <c r="AF121" i="1" s="1"/>
  <c r="AU122" i="1" s="1"/>
  <c r="AU124" i="1" s="1"/>
  <c r="AU126" i="1" s="1"/>
  <c r="S92" i="1"/>
  <c r="S121" i="1" s="1"/>
</calcChain>
</file>

<file path=xl/sharedStrings.xml><?xml version="1.0" encoding="utf-8"?>
<sst xmlns="http://schemas.openxmlformats.org/spreadsheetml/2006/main" count="93" uniqueCount="90">
  <si>
    <t>Наименование учреждения</t>
  </si>
  <si>
    <t>МБУДО СШ № 4 г. Волгодонска</t>
  </si>
  <si>
    <t>финансирование</t>
  </si>
  <si>
    <t>1</t>
  </si>
  <si>
    <t>кассовые расходы</t>
  </si>
  <si>
    <t xml:space="preserve"> "Заработная плата"</t>
  </si>
  <si>
    <t>педагогических работников</t>
  </si>
  <si>
    <t>надбавка педагогическим работникам</t>
  </si>
  <si>
    <t>прочие</t>
  </si>
  <si>
    <t>"Начисления на оплату труда"</t>
  </si>
  <si>
    <t>прочий</t>
  </si>
  <si>
    <t>" Услуги связи"</t>
  </si>
  <si>
    <t>телефон</t>
  </si>
  <si>
    <t>интернет</t>
  </si>
  <si>
    <t>генерация ключей</t>
  </si>
  <si>
    <t xml:space="preserve"> "Комунальные услуги"</t>
  </si>
  <si>
    <t>Отопление и горячее водоснабжение</t>
  </si>
  <si>
    <t>эл.энергия</t>
  </si>
  <si>
    <t>водоснабжение и водоотведение</t>
  </si>
  <si>
    <t>ТКО</t>
  </si>
  <si>
    <t xml:space="preserve"> "Работы и услуги по содержанию имущества" в т.ч.:</t>
  </si>
  <si>
    <t>то узлы учета (МЦЭ)</t>
  </si>
  <si>
    <t>дезинфекция, дезинсекция</t>
  </si>
  <si>
    <t>противоклещевая обработка территории школы</t>
  </si>
  <si>
    <t>ТО кнопки ЕДДС</t>
  </si>
  <si>
    <t>тех обсл охрана</t>
  </si>
  <si>
    <t>Промывка,опресовка</t>
  </si>
  <si>
    <t>заер сопративления</t>
  </si>
  <si>
    <t>заправка катриджей</t>
  </si>
  <si>
    <t xml:space="preserve">"Прочие работы и услуги"в т.ч. </t>
  </si>
  <si>
    <t>1С Предприятие (час)</t>
  </si>
  <si>
    <t>Камин</t>
  </si>
  <si>
    <t>Парус</t>
  </si>
  <si>
    <t>вип нет</t>
  </si>
  <si>
    <t>тех.сопровождение АИС ЭДО</t>
  </si>
  <si>
    <t>охрана выезд</t>
  </si>
  <si>
    <t xml:space="preserve">физическая охрана </t>
  </si>
  <si>
    <t>уоф</t>
  </si>
  <si>
    <t>Иные прочие работы, услуги</t>
  </si>
  <si>
    <t>мед. осмотр</t>
  </si>
  <si>
    <t xml:space="preserve">Пособие </t>
  </si>
  <si>
    <t>,</t>
  </si>
  <si>
    <t xml:space="preserve"> социальные пособия </t>
  </si>
  <si>
    <t>пособие за первые три дня временной нетрудоспособности</t>
  </si>
  <si>
    <t xml:space="preserve"> "Прочие расходы"в т.ч. </t>
  </si>
  <si>
    <t>налоги (земельный, имущество)</t>
  </si>
  <si>
    <t>Транспортный налог</t>
  </si>
  <si>
    <t xml:space="preserve"> "Увеличение стоимости материальных запасов" в том числе:</t>
  </si>
  <si>
    <t xml:space="preserve">ГСМ </t>
  </si>
  <si>
    <t xml:space="preserve"> "Увеличение стоим-ти прочих оборотных запасов (материалов)", в т ч.:</t>
  </si>
  <si>
    <t>хоз.тов.</t>
  </si>
  <si>
    <t>канцтовары</t>
  </si>
  <si>
    <t xml:space="preserve"> "Увеличение стоим-ти строительных материалов, в т ч.:</t>
  </si>
  <si>
    <t>строительные материалы</t>
  </si>
  <si>
    <t>материалы</t>
  </si>
  <si>
    <t xml:space="preserve">ИТОГО  </t>
  </si>
  <si>
    <t xml:space="preserve">  (пожарка)</t>
  </si>
  <si>
    <t>"Работы и услуги по содержанию имущества"  в том числе:</t>
  </si>
  <si>
    <t>ТО огнетушителей</t>
  </si>
  <si>
    <t>ТО АПС и СО без сигнала</t>
  </si>
  <si>
    <t>ТО АПС и СО с сигналом</t>
  </si>
  <si>
    <t>Замер сопротивления изоляции</t>
  </si>
  <si>
    <t xml:space="preserve">Пожарные мероприятия </t>
  </si>
  <si>
    <t>ремонт АПС и СО</t>
  </si>
  <si>
    <t>ИТОГО (ПС)</t>
  </si>
  <si>
    <t>Итого по местному бюджету</t>
  </si>
  <si>
    <t>Главный бухгалтер</t>
  </si>
  <si>
    <t xml:space="preserve">КБК 907-0703-05.4.02.00590-614 КБК 907-0703-05.4.02.25050-614  КБК 907-1103-05.4.02.00590-611 </t>
  </si>
  <si>
    <t>1С Предприятие ИТС(журнал)</t>
  </si>
  <si>
    <t xml:space="preserve"> "Прочие услуги" </t>
  </si>
  <si>
    <t>обучение пожарному минимуму</t>
  </si>
  <si>
    <t>возврат остатка</t>
  </si>
  <si>
    <t xml:space="preserve">ИТОГО </t>
  </si>
  <si>
    <t>внебюджет</t>
  </si>
  <si>
    <t>итого</t>
  </si>
  <si>
    <t xml:space="preserve">временное распоряжение </t>
  </si>
  <si>
    <t>остаток на 01.01,21</t>
  </si>
  <si>
    <t>ИТОГО</t>
  </si>
  <si>
    <t>ИТОГО по счету 20</t>
  </si>
  <si>
    <r>
      <rPr>
        <b/>
        <sz val="10"/>
        <rFont val="Times New Roman"/>
        <family val="1"/>
        <charset val="204"/>
      </rPr>
      <t>Информационные технологии</t>
    </r>
    <r>
      <rPr>
        <sz val="10"/>
        <rFont val="Times New Roman"/>
        <family val="1"/>
        <charset val="204"/>
      </rPr>
      <t xml:space="preserve"> ( 1С, камин, парус, 1С почасовая, обсл) в т.ч.</t>
    </r>
  </si>
  <si>
    <t>остаток  на 01.01.2025</t>
  </si>
  <si>
    <t>Л.В. Сычева</t>
  </si>
  <si>
    <t>таблички</t>
  </si>
  <si>
    <t>аварийный ремонт</t>
  </si>
  <si>
    <t>И.о.директор МБУДО СШ № 4 г. Волгодонска</t>
  </si>
  <si>
    <t>Промывка и опресовка</t>
  </si>
  <si>
    <t>А.А. Сиволапов</t>
  </si>
  <si>
    <t>светильники</t>
  </si>
  <si>
    <t>на 01.01.2025г.</t>
  </si>
  <si>
    <t>остаток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</si>
</sst>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43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43" fontId="4" fillId="0" borderId="0" xfId="0" applyNumberFormat="1" applyFont="1" applyFill="1" applyBorder="1"/>
    <xf numFmtId="165" fontId="4" fillId="0" borderId="0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43" fontId="4" fillId="2" borderId="2" xfId="1" applyFont="1" applyFill="1" applyBorder="1" applyAlignment="1">
      <alignment horizontal="left"/>
    </xf>
    <xf numFmtId="43" fontId="3" fillId="2" borderId="2" xfId="1" applyFont="1" applyFill="1" applyBorder="1" applyAlignment="1"/>
    <xf numFmtId="43" fontId="3" fillId="2" borderId="2" xfId="1" applyFont="1" applyFill="1" applyBorder="1" applyAlignment="1">
      <alignment horizontal="left"/>
    </xf>
    <xf numFmtId="4" fontId="3" fillId="2" borderId="2" xfId="2" applyNumberFormat="1" applyFont="1" applyFill="1" applyBorder="1" applyAlignment="1">
      <alignment horizontal="center"/>
    </xf>
    <xf numFmtId="43" fontId="7" fillId="0" borderId="0" xfId="1" applyFont="1" applyFill="1" applyAlignment="1">
      <alignment horizontal="left"/>
    </xf>
    <xf numFmtId="4" fontId="7" fillId="0" borderId="0" xfId="0" applyNumberFormat="1" applyFont="1" applyFill="1"/>
    <xf numFmtId="43" fontId="8" fillId="0" borderId="0" xfId="0" applyNumberFormat="1" applyFont="1" applyFill="1"/>
    <xf numFmtId="43" fontId="4" fillId="0" borderId="0" xfId="0" applyNumberFormat="1" applyFont="1" applyFill="1"/>
    <xf numFmtId="0" fontId="3" fillId="0" borderId="2" xfId="0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wrapText="1"/>
    </xf>
    <xf numFmtId="43" fontId="4" fillId="0" borderId="2" xfId="1" applyFont="1" applyFill="1" applyBorder="1" applyAlignment="1">
      <alignment horizontal="left"/>
    </xf>
    <xf numFmtId="43" fontId="3" fillId="0" borderId="2" xfId="1" applyFont="1" applyFill="1" applyBorder="1" applyAlignment="1"/>
    <xf numFmtId="4" fontId="3" fillId="0" borderId="2" xfId="2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left"/>
    </xf>
    <xf numFmtId="43" fontId="9" fillId="0" borderId="0" xfId="1" applyFont="1" applyFill="1" applyAlignment="1">
      <alignment horizontal="left"/>
    </xf>
    <xf numFmtId="4" fontId="8" fillId="0" borderId="0" xfId="0" applyNumberFormat="1" applyFont="1" applyFill="1"/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8" fillId="0" borderId="0" xfId="0" applyFont="1" applyFill="1"/>
    <xf numFmtId="0" fontId="3" fillId="2" borderId="2" xfId="0" applyFont="1" applyFill="1" applyBorder="1" applyAlignment="1">
      <alignment horizontal="left" vertical="top" wrapText="1"/>
    </xf>
    <xf numFmtId="43" fontId="3" fillId="2" borderId="2" xfId="0" applyNumberFormat="1" applyFont="1" applyFill="1" applyBorder="1"/>
    <xf numFmtId="4" fontId="4" fillId="0" borderId="2" xfId="0" applyNumberFormat="1" applyFont="1" applyFill="1" applyBorder="1" applyAlignment="1">
      <alignment wrapText="1"/>
    </xf>
    <xf numFmtId="4" fontId="4" fillId="0" borderId="0" xfId="0" applyNumberFormat="1" applyFont="1" applyFill="1"/>
    <xf numFmtId="43" fontId="10" fillId="0" borderId="0" xfId="1" applyFont="1" applyFill="1" applyBorder="1"/>
    <xf numFmtId="0" fontId="4" fillId="0" borderId="2" xfId="0" applyFont="1" applyFill="1" applyBorder="1" applyAlignment="1">
      <alignment horizontal="left" vertical="top"/>
    </xf>
    <xf numFmtId="0" fontId="9" fillId="0" borderId="0" xfId="1" applyNumberFormat="1" applyFont="1" applyFill="1" applyAlignment="1">
      <alignment horizontal="left"/>
    </xf>
    <xf numFmtId="43" fontId="7" fillId="0" borderId="0" xfId="1" applyFont="1" applyFill="1" applyBorder="1"/>
    <xf numFmtId="4" fontId="9" fillId="0" borderId="0" xfId="0" applyNumberFormat="1" applyFont="1" applyFill="1"/>
    <xf numFmtId="43" fontId="5" fillId="0" borderId="0" xfId="1" applyFont="1" applyFill="1" applyAlignment="1">
      <alignment horizontal="left"/>
    </xf>
    <xf numFmtId="4" fontId="10" fillId="0" borderId="0" xfId="0" applyNumberFormat="1" applyFont="1" applyFill="1"/>
    <xf numFmtId="0" fontId="11" fillId="0" borderId="0" xfId="0" applyFont="1" applyFill="1"/>
    <xf numFmtId="165" fontId="3" fillId="0" borderId="2" xfId="0" applyNumberFormat="1" applyFont="1" applyFill="1" applyBorder="1" applyAlignment="1">
      <alignment horizontal="left"/>
    </xf>
    <xf numFmtId="43" fontId="4" fillId="0" borderId="3" xfId="1" applyFont="1" applyFill="1" applyBorder="1" applyAlignment="1">
      <alignment horizontal="left"/>
    </xf>
    <xf numFmtId="43" fontId="7" fillId="0" borderId="0" xfId="1" applyNumberFormat="1" applyFont="1" applyFill="1" applyAlignment="1">
      <alignment horizontal="left"/>
    </xf>
    <xf numFmtId="43" fontId="4" fillId="0" borderId="4" xfId="1" applyFont="1" applyFill="1" applyBorder="1" applyAlignment="1">
      <alignment horizontal="left"/>
    </xf>
    <xf numFmtId="43" fontId="8" fillId="0" borderId="0" xfId="1" applyNumberFormat="1" applyFont="1" applyFill="1" applyAlignment="1">
      <alignment horizontal="left"/>
    </xf>
    <xf numFmtId="43" fontId="3" fillId="0" borderId="2" xfId="0" applyNumberFormat="1" applyFont="1" applyFill="1" applyBorder="1" applyAlignment="1">
      <alignment horizontal="left"/>
    </xf>
    <xf numFmtId="43" fontId="8" fillId="0" borderId="0" xfId="1" applyFont="1" applyFill="1" applyAlignment="1">
      <alignment horizontal="left"/>
    </xf>
    <xf numFmtId="4" fontId="8" fillId="0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43" fontId="8" fillId="0" borderId="0" xfId="1" applyFont="1" applyFill="1" applyAlignment="1">
      <alignment horizontal="left" wrapText="1"/>
    </xf>
    <xf numFmtId="166" fontId="8" fillId="0" borderId="0" xfId="1" applyNumberFormat="1" applyFont="1" applyFill="1" applyAlignment="1">
      <alignment horizontal="left"/>
    </xf>
    <xf numFmtId="3" fontId="8" fillId="0" borderId="0" xfId="0" applyNumberFormat="1" applyFont="1" applyFill="1"/>
    <xf numFmtId="165" fontId="8" fillId="0" borderId="0" xfId="0" applyNumberFormat="1" applyFont="1" applyFill="1"/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wrapText="1"/>
    </xf>
    <xf numFmtId="43" fontId="4" fillId="0" borderId="2" xfId="1" applyFont="1" applyFill="1" applyBorder="1" applyAlignment="1">
      <alignment horizontal="left" vertical="top"/>
    </xf>
    <xf numFmtId="43" fontId="3" fillId="0" borderId="2" xfId="1" applyFont="1" applyFill="1" applyBorder="1" applyAlignment="1">
      <alignment horizontal="left" vertical="top"/>
    </xf>
    <xf numFmtId="4" fontId="4" fillId="0" borderId="2" xfId="2" applyNumberFormat="1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center" vertical="top"/>
    </xf>
    <xf numFmtId="4" fontId="4" fillId="0" borderId="5" xfId="2" applyNumberFormat="1" applyFont="1" applyFill="1" applyBorder="1" applyAlignment="1">
      <alignment horizontal="right" vertical="top"/>
    </xf>
    <xf numFmtId="4" fontId="8" fillId="0" borderId="0" xfId="0" applyNumberFormat="1" applyFont="1" applyFill="1" applyAlignment="1">
      <alignment vertical="top"/>
    </xf>
    <xf numFmtId="0" fontId="3" fillId="2" borderId="2" xfId="0" applyFont="1" applyFill="1" applyBorder="1" applyAlignment="1"/>
    <xf numFmtId="43" fontId="3" fillId="2" borderId="2" xfId="1" applyFont="1" applyFill="1" applyBorder="1" applyAlignment="1">
      <alignment vertical="center"/>
    </xf>
    <xf numFmtId="43" fontId="3" fillId="2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/>
    <xf numFmtId="43" fontId="3" fillId="0" borderId="2" xfId="1" applyFont="1" applyFill="1" applyBorder="1" applyAlignment="1">
      <alignment vertical="center"/>
    </xf>
    <xf numFmtId="43" fontId="3" fillId="0" borderId="2" xfId="1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horizontal="left"/>
    </xf>
    <xf numFmtId="43" fontId="8" fillId="0" borderId="0" xfId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wrapText="1"/>
    </xf>
    <xf numFmtId="43" fontId="3" fillId="0" borderId="2" xfId="1" applyFont="1" applyFill="1" applyBorder="1"/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/>
    <xf numFmtId="4" fontId="12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4" fontId="4" fillId="0" borderId="2" xfId="0" applyNumberFormat="1" applyFont="1" applyFill="1" applyBorder="1" applyAlignment="1"/>
    <xf numFmtId="4" fontId="3" fillId="0" borderId="2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4" fontId="4" fillId="0" borderId="2" xfId="0" applyNumberFormat="1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left"/>
    </xf>
    <xf numFmtId="4" fontId="4" fillId="0" borderId="2" xfId="0" applyNumberFormat="1" applyFont="1" applyFill="1" applyBorder="1"/>
    <xf numFmtId="2" fontId="3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/>
    <xf numFmtId="4" fontId="3" fillId="0" borderId="2" xfId="0" applyNumberFormat="1" applyFont="1" applyFill="1" applyBorder="1"/>
    <xf numFmtId="0" fontId="13" fillId="0" borderId="2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center"/>
    </xf>
    <xf numFmtId="4" fontId="14" fillId="0" borderId="2" xfId="0" applyNumberFormat="1" applyFont="1" applyFill="1" applyBorder="1"/>
    <xf numFmtId="4" fontId="14" fillId="0" borderId="2" xfId="0" applyNumberFormat="1" applyFont="1" applyFill="1" applyBorder="1" applyAlignment="1">
      <alignment horizontal="left"/>
    </xf>
    <xf numFmtId="165" fontId="8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165" fontId="4" fillId="0" borderId="0" xfId="0" applyNumberFormat="1" applyFont="1" applyFill="1"/>
    <xf numFmtId="4" fontId="4" fillId="0" borderId="0" xfId="0" applyNumberFormat="1" applyFont="1" applyFill="1" applyAlignment="1">
      <alignment horizontal="left"/>
    </xf>
    <xf numFmtId="43" fontId="3" fillId="0" borderId="2" xfId="1" applyNumberFormat="1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/>
    <xf numFmtId="0" fontId="5" fillId="0" borderId="2" xfId="0" applyFont="1" applyFill="1" applyBorder="1"/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wrapText="1"/>
    </xf>
    <xf numFmtId="43" fontId="9" fillId="0" borderId="2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center"/>
    </xf>
    <xf numFmtId="43" fontId="9" fillId="0" borderId="2" xfId="1" applyFont="1" applyFill="1" applyBorder="1"/>
    <xf numFmtId="43" fontId="5" fillId="0" borderId="2" xfId="1" applyFont="1" applyFill="1" applyBorder="1"/>
    <xf numFmtId="167" fontId="9" fillId="0" borderId="2" xfId="1" applyNumberFormat="1" applyFont="1" applyFill="1" applyBorder="1" applyAlignment="1">
      <alignment horizontal="center"/>
    </xf>
    <xf numFmtId="167" fontId="9" fillId="0" borderId="2" xfId="1" applyNumberFormat="1" applyFont="1" applyFill="1" applyBorder="1" applyAlignment="1">
      <alignment horizontal="right"/>
    </xf>
    <xf numFmtId="167" fontId="9" fillId="0" borderId="2" xfId="1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3" fontId="5" fillId="0" borderId="2" xfId="1" applyFont="1" applyFill="1" applyBorder="1" applyAlignment="1">
      <alignment horizontal="left"/>
    </xf>
    <xf numFmtId="43" fontId="5" fillId="0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</cellXfs>
  <cellStyles count="3">
    <cellStyle name="Обычный" xfId="0" builtinId="0"/>
    <cellStyle name="Обычный_20 лиц сче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19\&#1079;&#1072;%20&#1084;&#1077;&#1089;&#1103;&#1094;\2025\1%20&#1092;&#1080;&#1085;&#1072;&#1085;&#1089;&#1080;&#1088;&#1086;&#1074;&#1072;&#1085;&#1080;&#1077;\&#1085;&#1072;%2001.02.2025\&#1053;&#1072;%2001.12.2024%20&#1075;&#1086;&#1076;%20&#1092;&#1080;&#1085;&#1072;&#1085;&#1089;&#1080;&#1088;&#1086;&#1074;&#1072;&#1085;&#1080;&#1077;%20&#1080;%20&#1082;&#1072;&#1089;&#1089;&#1086;&#1074;&#1099;&#1077;%20&#1088;&#1072;&#1089;&#1093;&#1086;&#1076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19\&#1079;&#1072;%20&#1084;&#1077;&#1089;&#1103;&#1094;\2025\1%20&#1092;&#1080;&#1085;&#1072;&#1085;&#1089;&#1080;&#1088;&#1086;&#1074;&#1072;&#1085;&#1080;&#1077;\&#1085;&#1072;%2001.02.2025\&#1082;&#1072;&#1089;&#1089;&#1086;&#1074;&#1099;&#1077;%20&#1088;&#1072;&#1089;&#1093;&#1086;&#1076;&#1099;\&#1053;&#1072;%2001.12.2024%20&#1075;&#1086;&#1076;%20&#1086;&#1073;&#1097;&#1080;&#1081;%20&#1082;&#1072;&#1089;&#1089;&#1086;&#1074;&#1099;&#1077;%20&#1088;&#1072;&#1089;&#1093;&#1086;&#1076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19\&#1079;&#1072;%20&#1084;&#1077;&#1089;&#1103;&#1094;\2025\1%20&#1092;&#1080;&#1085;&#1072;&#1085;&#1089;&#1080;&#1088;&#1086;&#1074;&#1072;&#1085;&#1080;&#1077;\&#1085;&#1072;%2001.02.2025\01.01.2024%201103%20-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3"/>
      <sheetName val="0703-614"/>
      <sheetName val="025050-614"/>
      <sheetName val="Общий"/>
      <sheetName val="0703+2505"/>
    </sheetNames>
    <sheetDataSet>
      <sheetData sheetId="0">
        <row r="6">
          <cell r="E6">
            <v>139285.79999999999</v>
          </cell>
          <cell r="F6">
            <v>139285.79999999999</v>
          </cell>
          <cell r="S6">
            <v>139285.79999999999</v>
          </cell>
        </row>
        <row r="8">
          <cell r="F8">
            <v>209655.72</v>
          </cell>
          <cell r="S8">
            <v>209655.72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22">
          <cell r="R22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E26">
            <v>0</v>
          </cell>
        </row>
        <row r="36">
          <cell r="E36">
            <v>0</v>
          </cell>
        </row>
        <row r="38">
          <cell r="O38">
            <v>0</v>
          </cell>
          <cell r="AB38">
            <v>0</v>
          </cell>
        </row>
        <row r="62">
          <cell r="E62">
            <v>0</v>
          </cell>
        </row>
      </sheetData>
      <sheetData sheetId="1">
        <row r="6">
          <cell r="G6">
            <v>19882.3</v>
          </cell>
          <cell r="H6">
            <v>19882.3</v>
          </cell>
          <cell r="V6">
            <v>19882.3</v>
          </cell>
        </row>
        <row r="22">
          <cell r="U22">
            <v>0</v>
          </cell>
        </row>
        <row r="26">
          <cell r="G26">
            <v>0</v>
          </cell>
        </row>
        <row r="35">
          <cell r="G35">
            <v>0</v>
          </cell>
        </row>
      </sheetData>
      <sheetData sheetId="2">
        <row r="6">
          <cell r="E6">
            <v>13685.56</v>
          </cell>
          <cell r="F6">
            <v>13685.56</v>
          </cell>
          <cell r="S6">
            <v>13685.56</v>
          </cell>
        </row>
        <row r="8">
          <cell r="F8">
            <v>34527.72</v>
          </cell>
          <cell r="S8">
            <v>34527.72</v>
          </cell>
        </row>
        <row r="14">
          <cell r="S14">
            <v>19.239999999999998</v>
          </cell>
        </row>
        <row r="22">
          <cell r="R22">
            <v>0</v>
          </cell>
        </row>
        <row r="25">
          <cell r="D25">
            <v>0</v>
          </cell>
        </row>
        <row r="26">
          <cell r="E26">
            <v>0</v>
          </cell>
        </row>
        <row r="36">
          <cell r="E36">
            <v>0</v>
          </cell>
        </row>
        <row r="62">
          <cell r="E62">
            <v>0</v>
          </cell>
        </row>
        <row r="68">
          <cell r="D68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</sheetNames>
    <sheetDataSet>
      <sheetData sheetId="0">
        <row r="6">
          <cell r="G6">
            <v>9007678.4199999999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 лиц счет (2)"/>
      <sheetName val="внебюджет"/>
      <sheetName val="21 лиц счет "/>
      <sheetName val="Лист1"/>
    </sheetNames>
    <sheetDataSet>
      <sheetData sheetId="0" refreshError="1"/>
      <sheetData sheetId="1" refreshError="1">
        <row r="58">
          <cell r="S5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9"/>
  <sheetViews>
    <sheetView tabSelected="1" workbookViewId="0">
      <selection activeCell="AF124" sqref="A1:AF124"/>
    </sheetView>
  </sheetViews>
  <sheetFormatPr defaultColWidth="23" defaultRowHeight="15.6" customHeight="1" outlineLevelRow="1" outlineLevelCol="1" x14ac:dyDescent="0.25"/>
  <cols>
    <col min="1" max="1" width="7.33203125" style="1" customWidth="1"/>
    <col min="2" max="2" width="29.33203125" style="2" customWidth="1"/>
    <col min="3" max="3" width="7.33203125" style="3" customWidth="1"/>
    <col min="4" max="4" width="13.6640625" style="5" customWidth="1"/>
    <col min="5" max="5" width="16.88671875" style="8" customWidth="1"/>
    <col min="6" max="6" width="17.44140625" style="8" hidden="1" customWidth="1" outlineLevel="1"/>
    <col min="7" max="18" width="0" style="8" hidden="1" customWidth="1" outlineLevel="1"/>
    <col min="19" max="19" width="15.33203125" style="8" customWidth="1" collapsed="1"/>
    <col min="20" max="31" width="0" style="5" hidden="1" customWidth="1" outlineLevel="1"/>
    <col min="32" max="32" width="15.88671875" style="5" customWidth="1" collapsed="1"/>
    <col min="33" max="33" width="23" style="4"/>
    <col min="34" max="16384" width="23" style="5"/>
  </cols>
  <sheetData>
    <row r="1" spans="1:41" ht="34.200000000000003" customHeight="1" x14ac:dyDescent="0.25">
      <c r="B1" s="2" t="s">
        <v>0</v>
      </c>
      <c r="D1" s="141" t="s">
        <v>1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</row>
    <row r="2" spans="1:41" ht="27.45" customHeight="1" x14ac:dyDescent="0.25">
      <c r="B2" s="2" t="s">
        <v>88</v>
      </c>
      <c r="D2" s="6"/>
      <c r="E2" s="7"/>
      <c r="I2" s="9"/>
      <c r="S2" s="10"/>
      <c r="T2" s="6"/>
      <c r="U2" s="11"/>
      <c r="V2" s="6"/>
      <c r="W2" s="6"/>
      <c r="X2" s="6"/>
      <c r="Y2" s="6"/>
      <c r="Z2" s="12"/>
      <c r="AA2" s="6"/>
      <c r="AB2" s="6"/>
      <c r="AC2" s="6"/>
      <c r="AD2" s="6"/>
      <c r="AE2" s="6"/>
      <c r="AF2" s="6"/>
    </row>
    <row r="3" spans="1:41" ht="46.95" customHeight="1" x14ac:dyDescent="0.25">
      <c r="A3" s="13"/>
      <c r="B3" s="14"/>
      <c r="C3" s="15"/>
      <c r="D3" s="16" t="s">
        <v>80</v>
      </c>
      <c r="E3" s="17" t="s">
        <v>2</v>
      </c>
      <c r="F3" s="18" t="s">
        <v>3</v>
      </c>
      <c r="G3" s="17">
        <v>2</v>
      </c>
      <c r="H3" s="17">
        <v>3</v>
      </c>
      <c r="I3" s="17">
        <v>4</v>
      </c>
      <c r="J3" s="17">
        <v>5</v>
      </c>
      <c r="K3" s="17">
        <v>6</v>
      </c>
      <c r="L3" s="17">
        <v>7</v>
      </c>
      <c r="M3" s="17">
        <v>8</v>
      </c>
      <c r="N3" s="17">
        <v>9</v>
      </c>
      <c r="O3" s="17"/>
      <c r="P3" s="17">
        <v>10</v>
      </c>
      <c r="Q3" s="17">
        <v>11</v>
      </c>
      <c r="R3" s="17">
        <v>12</v>
      </c>
      <c r="S3" s="19" t="s">
        <v>4</v>
      </c>
      <c r="T3" s="20" t="s">
        <v>3</v>
      </c>
      <c r="U3" s="21">
        <v>2</v>
      </c>
      <c r="V3" s="21">
        <v>3</v>
      </c>
      <c r="W3" s="21">
        <v>4</v>
      </c>
      <c r="X3" s="21">
        <v>5</v>
      </c>
      <c r="Y3" s="21">
        <v>6</v>
      </c>
      <c r="Z3" s="21">
        <v>7</v>
      </c>
      <c r="AA3" s="21">
        <v>8</v>
      </c>
      <c r="AB3" s="21">
        <v>9</v>
      </c>
      <c r="AC3" s="21">
        <v>10</v>
      </c>
      <c r="AD3" s="21">
        <v>11</v>
      </c>
      <c r="AE3" s="21">
        <v>12</v>
      </c>
      <c r="AF3" s="16" t="s">
        <v>89</v>
      </c>
    </row>
    <row r="4" spans="1:41" ht="27.75" customHeight="1" x14ac:dyDescent="0.25">
      <c r="A4" s="13"/>
      <c r="B4" s="142" t="s">
        <v>67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</row>
    <row r="5" spans="1:41" ht="31.2" customHeight="1" x14ac:dyDescent="0.25">
      <c r="A5" s="22">
        <v>211</v>
      </c>
      <c r="B5" s="23" t="s">
        <v>5</v>
      </c>
      <c r="C5" s="22"/>
      <c r="D5" s="24">
        <f>D6+D7+D8</f>
        <v>0</v>
      </c>
      <c r="E5" s="25">
        <f>E6+E8</f>
        <v>18943393.460000001</v>
      </c>
      <c r="F5" s="25">
        <f>F6+F8</f>
        <v>417037.1</v>
      </c>
      <c r="G5" s="25">
        <f>G6+G8</f>
        <v>0</v>
      </c>
      <c r="H5" s="26">
        <f>H6+H8</f>
        <v>0</v>
      </c>
      <c r="I5" s="26">
        <f>I6+I8</f>
        <v>0</v>
      </c>
      <c r="J5" s="26">
        <f t="shared" ref="J5:Q5" si="0">J6+J7+J8</f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6">
        <f t="shared" si="0"/>
        <v>0</v>
      </c>
      <c r="O5" s="26" t="e">
        <f t="shared" si="0"/>
        <v>#REF!</v>
      </c>
      <c r="P5" s="26">
        <f t="shared" si="0"/>
        <v>0</v>
      </c>
      <c r="Q5" s="26">
        <f t="shared" si="0"/>
        <v>0</v>
      </c>
      <c r="R5" s="26">
        <f>R6+R7+R8</f>
        <v>0</v>
      </c>
      <c r="S5" s="27">
        <f>S6+S8</f>
        <v>18904102.289999999</v>
      </c>
      <c r="T5" s="26">
        <f t="shared" ref="T5:AE5" si="1">T6+T7+T8</f>
        <v>417037.1</v>
      </c>
      <c r="U5" s="26">
        <f t="shared" si="1"/>
        <v>0</v>
      </c>
      <c r="V5" s="26">
        <f t="shared" si="1"/>
        <v>0</v>
      </c>
      <c r="W5" s="26">
        <f t="shared" si="1"/>
        <v>0</v>
      </c>
      <c r="X5" s="26">
        <f t="shared" si="1"/>
        <v>0</v>
      </c>
      <c r="Y5" s="26">
        <f t="shared" si="1"/>
        <v>0</v>
      </c>
      <c r="Z5" s="26">
        <f t="shared" si="1"/>
        <v>0</v>
      </c>
      <c r="AA5" s="26">
        <f t="shared" si="1"/>
        <v>0</v>
      </c>
      <c r="AB5" s="26">
        <f t="shared" si="1"/>
        <v>0</v>
      </c>
      <c r="AC5" s="26">
        <f t="shared" si="1"/>
        <v>0</v>
      </c>
      <c r="AD5" s="26">
        <f t="shared" si="1"/>
        <v>0</v>
      </c>
      <c r="AE5" s="26">
        <f t="shared" si="1"/>
        <v>0</v>
      </c>
      <c r="AF5" s="26">
        <f>D5+E5-S5</f>
        <v>39291.170000001788</v>
      </c>
      <c r="AG5" s="28"/>
      <c r="AH5" s="29"/>
      <c r="AI5" s="30"/>
      <c r="AN5" s="5">
        <f>AN6+AN7</f>
        <v>17148616.5</v>
      </c>
      <c r="AO5" s="31">
        <f>AO6+AO7</f>
        <v>-1794776.9600000009</v>
      </c>
    </row>
    <row r="6" spans="1:41" ht="20.399999999999999" customHeight="1" x14ac:dyDescent="0.25">
      <c r="A6" s="32"/>
      <c r="B6" s="33" t="s">
        <v>6</v>
      </c>
      <c r="C6" s="34">
        <v>111</v>
      </c>
      <c r="D6" s="35">
        <f>934.84-934.84</f>
        <v>0</v>
      </c>
      <c r="E6" s="36">
        <f>10163424.99+753868.47+715400</f>
        <v>11632693.460000001</v>
      </c>
      <c r="F6" s="35">
        <f>'[1]1103'!F6+'[1]0703-614'!H6+'[1]025050-614'!F6</f>
        <v>172853.65999999997</v>
      </c>
      <c r="G6" s="35">
        <f>'[1]1103'!G6+'[1]0703-614'!I6+'[1]025050-614'!G6</f>
        <v>0</v>
      </c>
      <c r="H6" s="35">
        <f>'[1]1103'!H6+'[1]0703-614'!J6+'[1]025050-614'!H6</f>
        <v>0</v>
      </c>
      <c r="I6" s="35">
        <f>'[1]1103'!I6+'[1]0703-614'!K6+'[1]025050-614'!I6</f>
        <v>0</v>
      </c>
      <c r="J6" s="35">
        <f>'[1]1103'!J6+'[1]0703-614'!L6+'[1]025050-614'!J6</f>
        <v>0</v>
      </c>
      <c r="K6" s="35">
        <f>'[1]1103'!K6+'[1]0703-614'!M6+'[1]025050-614'!K6</f>
        <v>0</v>
      </c>
      <c r="L6" s="35">
        <f>'[1]1103'!L6+'[1]0703-614'!N6+'[1]025050-614'!L6</f>
        <v>0</v>
      </c>
      <c r="M6" s="35">
        <f>'[1]1103'!M6+'[1]0703-614'!O6+'[1]025050-614'!M6</f>
        <v>0</v>
      </c>
      <c r="N6" s="35">
        <f>'[1]1103'!N6+'[1]0703-614'!P6+'[1]025050-614'!N6</f>
        <v>0</v>
      </c>
      <c r="O6" s="35" t="e">
        <f>'[1]1103'!#REF!+'[1]0703-614'!Q6+'[1]025050-614'!#REF!</f>
        <v>#REF!</v>
      </c>
      <c r="P6" s="35">
        <f>'[1]1103'!O6+'[1]0703-614'!R6+'[1]025050-614'!O6</f>
        <v>0</v>
      </c>
      <c r="Q6" s="35">
        <f>'[1]1103'!P6+'[1]0703-614'!S6+'[1]025050-614'!P6</f>
        <v>0</v>
      </c>
      <c r="R6" s="35">
        <f>'[1]1103'!Q6</f>
        <v>0</v>
      </c>
      <c r="S6" s="37">
        <f>10163424.99+753868.47+715398.69</f>
        <v>11632692.15</v>
      </c>
      <c r="T6" s="35">
        <f>'[1]1103'!S6+'[1]0703-614'!V6+'[1]025050-614'!S6</f>
        <v>172853.65999999997</v>
      </c>
      <c r="U6" s="35">
        <f>'[1]1103'!T6+'[1]0703-614'!W6+'[1]025050-614'!T6</f>
        <v>0</v>
      </c>
      <c r="V6" s="35">
        <f>'[1]1103'!U6+'[1]0703-614'!X6+'[1]025050-614'!U6</f>
        <v>0</v>
      </c>
      <c r="W6" s="35">
        <f>'[1]1103'!V6+'[1]0703-614'!Y6+'[1]025050-614'!V6</f>
        <v>0</v>
      </c>
      <c r="X6" s="35">
        <f>'[1]1103'!W6+'[1]0703-614'!Z6+'[1]025050-614'!W6</f>
        <v>0</v>
      </c>
      <c r="Y6" s="35">
        <f>'[1]1103'!X6+'[1]0703-614'!AA6+'[1]025050-614'!X6</f>
        <v>0</v>
      </c>
      <c r="Z6" s="35">
        <f>'[1]1103'!Y6+'[1]0703-614'!AB6+'[1]025050-614'!Y6</f>
        <v>0</v>
      </c>
      <c r="AA6" s="35">
        <f>'[1]1103'!Z6+'[1]0703-614'!AC6+'[1]025050-614'!Z6</f>
        <v>0</v>
      </c>
      <c r="AB6" s="35">
        <f>'[1]1103'!AA6+'[1]0703-614'!AD6</f>
        <v>0</v>
      </c>
      <c r="AC6" s="35">
        <f>'[1]1103'!AB6</f>
        <v>0</v>
      </c>
      <c r="AD6" s="35">
        <f>'[1]1103'!AC6</f>
        <v>0</v>
      </c>
      <c r="AE6" s="35">
        <f>'[1]1103'!AD6</f>
        <v>0</v>
      </c>
      <c r="AF6" s="38">
        <f>D6+E6-S6</f>
        <v>1.3100000005215406</v>
      </c>
      <c r="AG6" s="39"/>
      <c r="AH6" s="29"/>
      <c r="AI6" s="40"/>
      <c r="AN6" s="5">
        <v>10754592</v>
      </c>
      <c r="AO6" s="31">
        <f>AN6-E6</f>
        <v>-878101.46000000089</v>
      </c>
    </row>
    <row r="7" spans="1:41" ht="22.2" hidden="1" customHeight="1" outlineLevel="1" x14ac:dyDescent="0.25">
      <c r="A7" s="32"/>
      <c r="B7" s="41" t="s">
        <v>7</v>
      </c>
      <c r="C7" s="42">
        <v>111</v>
      </c>
      <c r="D7" s="35">
        <v>0</v>
      </c>
      <c r="E7" s="36">
        <f>F7+G7+H7+I7+J7+K7+L7+M7+N7+P7+Q7+R7</f>
        <v>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7">
        <f>T7+U7+V7+W7+X7+Y7+Z7+AA7+AB7+AC7+AD7+AE7</f>
        <v>0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8">
        <f>D7+E7-S7</f>
        <v>0</v>
      </c>
      <c r="AG7" s="39"/>
      <c r="AH7" s="29"/>
      <c r="AI7" s="43"/>
      <c r="AN7" s="5">
        <f>6474016.5-79992</f>
        <v>6394024.5</v>
      </c>
      <c r="AO7" s="31">
        <f>AN7-E8</f>
        <v>-916675.5</v>
      </c>
    </row>
    <row r="8" spans="1:41" ht="21.6" customHeight="1" collapsed="1" x14ac:dyDescent="0.25">
      <c r="A8" s="32"/>
      <c r="B8" s="41" t="s">
        <v>8</v>
      </c>
      <c r="C8" s="42">
        <v>111</v>
      </c>
      <c r="D8" s="35"/>
      <c r="E8" s="36">
        <f>7310700</f>
        <v>7310700</v>
      </c>
      <c r="F8" s="35">
        <f>'[1]1103'!F8+'[1]0703-614'!H8+'[1]025050-614'!F8</f>
        <v>244183.44</v>
      </c>
      <c r="G8" s="35">
        <f>'[1]0703-614'!I8+'[1]025050-614'!G8</f>
        <v>0</v>
      </c>
      <c r="H8" s="35">
        <f>'[1]0703-614'!J8+'[1]025050-614'!H8</f>
        <v>0</v>
      </c>
      <c r="I8" s="35">
        <f>'[1]1103'!I8+'[1]0703-614'!K8+'[1]025050-614'!I8</f>
        <v>0</v>
      </c>
      <c r="J8" s="35">
        <f>'[1]0703-614'!L8+'[1]025050-614'!J8</f>
        <v>0</v>
      </c>
      <c r="K8" s="35">
        <f>'[1]0703-614'!M8+'[1]025050-614'!K8</f>
        <v>0</v>
      </c>
      <c r="L8" s="35">
        <f>'[1]0703-614'!N8+'[1]025050-614'!L8</f>
        <v>0</v>
      </c>
      <c r="M8" s="35">
        <f>'[1]0703-614'!O8+'[1]025050-614'!M8</f>
        <v>0</v>
      </c>
      <c r="N8" s="35">
        <f>'[1]1103'!N8+'[1]0703-614'!P8+'[1]025050-614'!N8</f>
        <v>0</v>
      </c>
      <c r="O8" s="35" t="e">
        <f>'[1]0703-614'!Q8+'[1]025050-614'!#REF!</f>
        <v>#REF!</v>
      </c>
      <c r="P8" s="35">
        <f>'[1]1103'!O8+'[1]0703-614'!R8+'[1]025050-614'!O8</f>
        <v>0</v>
      </c>
      <c r="Q8" s="35">
        <f>'[1]1103'!P8</f>
        <v>0</v>
      </c>
      <c r="R8" s="35">
        <f>'[1]1103'!Q8</f>
        <v>0</v>
      </c>
      <c r="S8" s="37">
        <f>7271410.14</f>
        <v>7271410.1399999997</v>
      </c>
      <c r="T8" s="35">
        <f>'[1]1103'!S8+'[1]0703-614'!V8+'[1]025050-614'!S8</f>
        <v>244183.44</v>
      </c>
      <c r="U8" s="35">
        <f>'[1]0703-614'!W8+'[1]025050-614'!T8</f>
        <v>0</v>
      </c>
      <c r="V8" s="35">
        <f>'[1]0703-614'!X8+'[1]025050-614'!U8</f>
        <v>0</v>
      </c>
      <c r="W8" s="35">
        <f>'[1]1103'!V8+'[1]0703-614'!Y8+'[1]025050-614'!V8</f>
        <v>0</v>
      </c>
      <c r="X8" s="35">
        <f>'[1]0703-614'!Z8+'[1]025050-614'!W8</f>
        <v>0</v>
      </c>
      <c r="Y8" s="35">
        <f>'[1]0703-614'!AA8+'[1]025050-614'!X8</f>
        <v>0</v>
      </c>
      <c r="Z8" s="35">
        <f>'[1]0703-614'!AB8+'[1]025050-614'!Y8</f>
        <v>0</v>
      </c>
      <c r="AA8" s="35">
        <f>'[1]0703-614'!AC8+'[1]025050-614'!Z8</f>
        <v>0</v>
      </c>
      <c r="AB8" s="35">
        <f>'[1]0703-614'!AD8+'[1]025050-614'!AA8+'[1]1103'!N8</f>
        <v>0</v>
      </c>
      <c r="AC8" s="35">
        <f>'[1]1103'!AB8+'[1]0703-614'!AE8+'[1]025050-614'!AB8</f>
        <v>0</v>
      </c>
      <c r="AD8" s="35">
        <f>'[1]1103'!AC8</f>
        <v>0</v>
      </c>
      <c r="AE8" s="35">
        <f>'[1]1103'!AD8</f>
        <v>0</v>
      </c>
      <c r="AF8" s="38">
        <f>D8+E8-S8</f>
        <v>39289.860000000335</v>
      </c>
      <c r="AG8" s="39"/>
      <c r="AH8" s="29">
        <v>81968.570000000007</v>
      </c>
      <c r="AI8" s="43"/>
      <c r="AO8" s="31">
        <f>AO7*30.2/100</f>
        <v>-276836.00099999999</v>
      </c>
    </row>
    <row r="9" spans="1:41" ht="25.2" customHeight="1" x14ac:dyDescent="0.25">
      <c r="A9" s="22">
        <v>213</v>
      </c>
      <c r="B9" s="44" t="s">
        <v>9</v>
      </c>
      <c r="C9" s="22"/>
      <c r="D9" s="26">
        <f>D10+D12</f>
        <v>0</v>
      </c>
      <c r="E9" s="26">
        <f>E10+E11+E12</f>
        <v>5079303.17</v>
      </c>
      <c r="F9" s="26"/>
      <c r="G9" s="26">
        <f>G10+G11+G12</f>
        <v>0</v>
      </c>
      <c r="H9" s="26">
        <f>H10+H11+H12</f>
        <v>0</v>
      </c>
      <c r="I9" s="26">
        <f t="shared" ref="I9:Q9" si="2">I10+I11+I12</f>
        <v>0</v>
      </c>
      <c r="J9" s="26">
        <f t="shared" si="2"/>
        <v>0</v>
      </c>
      <c r="K9" s="26">
        <f t="shared" si="2"/>
        <v>0</v>
      </c>
      <c r="L9" s="26">
        <f t="shared" si="2"/>
        <v>0</v>
      </c>
      <c r="M9" s="26">
        <f t="shared" si="2"/>
        <v>0</v>
      </c>
      <c r="N9" s="26">
        <f t="shared" si="2"/>
        <v>0</v>
      </c>
      <c r="O9" s="26">
        <f t="shared" si="2"/>
        <v>0</v>
      </c>
      <c r="P9" s="26">
        <f t="shared" si="2"/>
        <v>0</v>
      </c>
      <c r="Q9" s="26">
        <f t="shared" si="2"/>
        <v>0</v>
      </c>
      <c r="R9" s="26">
        <f>R10+R11+R12</f>
        <v>0</v>
      </c>
      <c r="S9" s="26">
        <f>S10+S12</f>
        <v>4984763.43</v>
      </c>
      <c r="T9" s="45">
        <f t="shared" ref="T9:AE9" si="3">T10+T11+T12</f>
        <v>0</v>
      </c>
      <c r="U9" s="45">
        <f t="shared" si="3"/>
        <v>0</v>
      </c>
      <c r="V9" s="45">
        <f t="shared" si="3"/>
        <v>0</v>
      </c>
      <c r="W9" s="45">
        <f t="shared" si="3"/>
        <v>0</v>
      </c>
      <c r="X9" s="45">
        <f t="shared" si="3"/>
        <v>0</v>
      </c>
      <c r="Y9" s="45">
        <f t="shared" si="3"/>
        <v>0</v>
      </c>
      <c r="Z9" s="45">
        <f t="shared" si="3"/>
        <v>0</v>
      </c>
      <c r="AA9" s="45">
        <f t="shared" si="3"/>
        <v>0</v>
      </c>
      <c r="AB9" s="45">
        <f t="shared" si="3"/>
        <v>0</v>
      </c>
      <c r="AC9" s="45">
        <f t="shared" si="3"/>
        <v>0</v>
      </c>
      <c r="AD9" s="45">
        <f t="shared" si="3"/>
        <v>0</v>
      </c>
      <c r="AE9" s="45">
        <f t="shared" si="3"/>
        <v>0</v>
      </c>
      <c r="AF9" s="26">
        <f>D9+E9-S9</f>
        <v>94539.740000000224</v>
      </c>
      <c r="AG9" s="28">
        <v>81</v>
      </c>
      <c r="AH9" s="29"/>
      <c r="AI9" s="43"/>
    </row>
    <row r="10" spans="1:41" ht="18.600000000000001" customHeight="1" x14ac:dyDescent="0.25">
      <c r="A10" s="32"/>
      <c r="B10" s="33" t="s">
        <v>6</v>
      </c>
      <c r="C10" s="34">
        <v>119</v>
      </c>
      <c r="D10" s="46"/>
      <c r="E10" s="35">
        <f>2693783.09+212807.75+198833.31</f>
        <v>3105424.15</v>
      </c>
      <c r="F10" s="35"/>
      <c r="G10" s="35">
        <f>'[1]1103'!G10+'[1]0703-614'!I10+'[1]025050-614'!G10</f>
        <v>0</v>
      </c>
      <c r="H10" s="35">
        <f>'[1]1103'!H10+'[1]0703-614'!J10+'[1]025050-614'!H10</f>
        <v>0</v>
      </c>
      <c r="I10" s="35">
        <f>'[1]1103'!I10+'[1]0703-614'!K10+'[1]025050-614'!I10</f>
        <v>0</v>
      </c>
      <c r="J10" s="35">
        <f>'[1]1103'!J10+'[1]0703-614'!L10+'[1]025050-614'!J10</f>
        <v>0</v>
      </c>
      <c r="K10" s="35">
        <f>'[1]1103'!K10+'[1]0703-614'!M10+'[1]025050-614'!K10</f>
        <v>0</v>
      </c>
      <c r="L10" s="35">
        <f>'[1]1103'!L10+'[1]0703-614'!N10+'[1]025050-614'!L10</f>
        <v>0</v>
      </c>
      <c r="M10" s="35">
        <f>'[1]1103'!M10</f>
        <v>0</v>
      </c>
      <c r="N10" s="35">
        <f>'[1]1103'!N10+'[1]0703-614'!P10+'[1]025050-614'!N10</f>
        <v>0</v>
      </c>
      <c r="O10" s="35"/>
      <c r="P10" s="35">
        <f>'[1]1103'!O10+'[1]0703-614'!R10+'[1]025050-614'!O10</f>
        <v>0</v>
      </c>
      <c r="Q10" s="35">
        <f>'[1]1103'!P10</f>
        <v>0</v>
      </c>
      <c r="R10" s="35">
        <f>'[1]1103'!Q10</f>
        <v>0</v>
      </c>
      <c r="S10" s="35">
        <f>2693783.09+131121+189352.87</f>
        <v>3014256.96</v>
      </c>
      <c r="T10" s="35"/>
      <c r="U10" s="35">
        <f>'[1]1103'!T10+'[1]0703-614'!W10+'[1]025050-614'!T10</f>
        <v>0</v>
      </c>
      <c r="V10" s="35">
        <f>'[1]1103'!U10+'[1]0703-614'!X10+'[1]025050-614'!U10</f>
        <v>0</v>
      </c>
      <c r="W10" s="35">
        <f>'[1]1103'!V10+'[1]0703-614'!Y10+'[1]025050-614'!V10</f>
        <v>0</v>
      </c>
      <c r="X10" s="35">
        <f>'[1]1103'!W10+'[1]0703-614'!Z10+'[1]025050-614'!W10</f>
        <v>0</v>
      </c>
      <c r="Y10" s="35">
        <f>'[1]1103'!X10+'[1]0703-614'!AA10+'[1]025050-614'!X10</f>
        <v>0</v>
      </c>
      <c r="Z10" s="35">
        <f>'[1]1103'!Y10+'[1]025050-614'!Y10+'[1]0703-614'!AB10</f>
        <v>0</v>
      </c>
      <c r="AA10" s="35">
        <f>'[1]1103'!Z10+'[1]0703-614'!AC10+'[1]025050-614'!Z10</f>
        <v>0</v>
      </c>
      <c r="AB10" s="35">
        <f>'[1]1103'!AA10+'[1]0703-614'!AD10</f>
        <v>0</v>
      </c>
      <c r="AC10" s="35">
        <f>'[1]1103'!AB10</f>
        <v>0</v>
      </c>
      <c r="AD10" s="35">
        <f>'[1]1103'!AC10</f>
        <v>0</v>
      </c>
      <c r="AE10" s="35">
        <f>'[1]1103'!AD10</f>
        <v>0</v>
      </c>
      <c r="AF10" s="35">
        <f t="shared" ref="AF10:AF25" si="4">D10+E10-S10</f>
        <v>91167.189999999944</v>
      </c>
      <c r="AG10" s="39"/>
      <c r="AH10" s="47"/>
      <c r="AI10" s="43"/>
    </row>
    <row r="11" spans="1:41" ht="19.95" hidden="1" customHeight="1" outlineLevel="1" x14ac:dyDescent="0.25">
      <c r="A11" s="32"/>
      <c r="B11" s="41" t="s">
        <v>7</v>
      </c>
      <c r="C11" s="42">
        <v>119</v>
      </c>
      <c r="D11" s="35"/>
      <c r="E11" s="35">
        <f>F11+G11+H11+I11+J11+K11+L11+M11+N11+P11+Q11+R11</f>
        <v>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>
        <f t="shared" ref="S11:S15" si="5">T11+U11+V11+W11+X11+Y11+Z11+AA11+AB11+AC11+AD11+AE11</f>
        <v>0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>
        <f t="shared" si="4"/>
        <v>0</v>
      </c>
      <c r="AG11" s="28"/>
      <c r="AH11" s="29"/>
      <c r="AI11" s="43"/>
    </row>
    <row r="12" spans="1:41" ht="14.4" customHeight="1" collapsed="1" x14ac:dyDescent="0.25">
      <c r="A12" s="32"/>
      <c r="B12" s="41" t="s">
        <v>10</v>
      </c>
      <c r="C12" s="42"/>
      <c r="D12" s="35"/>
      <c r="E12" s="35">
        <f>1973879.02</f>
        <v>1973879.02</v>
      </c>
      <c r="F12" s="35"/>
      <c r="G12" s="35">
        <f>'[1]0703-614'!I12+'[1]025050-614'!G12</f>
        <v>0</v>
      </c>
      <c r="H12" s="35">
        <f>'[1]0703-614'!J12+'[1]025050-614'!H12</f>
        <v>0</v>
      </c>
      <c r="I12" s="35">
        <f>'[1]0703-614'!K12+'[1]025050-614'!I12</f>
        <v>0</v>
      </c>
      <c r="J12" s="35">
        <f>'[1]0703-614'!L12+'[1]025050-614'!J12</f>
        <v>0</v>
      </c>
      <c r="K12" s="35">
        <f>'[1]0703-614'!M12+'[1]025050-614'!K12</f>
        <v>0</v>
      </c>
      <c r="L12" s="35">
        <f>'[1]0703-614'!N12+'[1]025050-614'!L12</f>
        <v>0</v>
      </c>
      <c r="M12" s="35">
        <f>'[1]0703-614'!O12+'[1]025050-614'!M12</f>
        <v>0</v>
      </c>
      <c r="N12" s="35">
        <f>'[1]1103'!N12+'[1]0703-614'!P12+'[1]025050-614'!N12</f>
        <v>0</v>
      </c>
      <c r="O12" s="35"/>
      <c r="P12" s="35">
        <f>'[1]1103'!O12+'[1]0703-614'!R12+'[1]025050-614'!O12</f>
        <v>0</v>
      </c>
      <c r="Q12" s="35">
        <f>'[1]1103'!P12</f>
        <v>0</v>
      </c>
      <c r="R12" s="35">
        <f>'[1]1103'!Q12</f>
        <v>0</v>
      </c>
      <c r="S12" s="35">
        <f>1970506.47</f>
        <v>1970506.47</v>
      </c>
      <c r="T12" s="35"/>
      <c r="U12" s="35">
        <f>'[1]0703-614'!W12+'[1]025050-614'!T12</f>
        <v>0</v>
      </c>
      <c r="V12" s="35">
        <f>'[1]0703-614'!X12+'[1]025050-614'!U12</f>
        <v>0</v>
      </c>
      <c r="W12" s="35">
        <f>'[1]0703-614'!Y12+'[1]025050-614'!V12</f>
        <v>0</v>
      </c>
      <c r="X12" s="35">
        <f>'[1]1103'!W12+'[1]0703-614'!Z12+'[1]025050-614'!W12</f>
        <v>0</v>
      </c>
      <c r="Y12" s="35">
        <f>'[1]0703-614'!AA12+'[1]025050-614'!X12</f>
        <v>0</v>
      </c>
      <c r="Z12" s="35">
        <f>'[1]025050-614'!Y12+'[1]0703-614'!AB12</f>
        <v>0</v>
      </c>
      <c r="AA12" s="35">
        <f>'[1]0703-614'!AC12+'[1]025050-614'!Z12</f>
        <v>0</v>
      </c>
      <c r="AB12" s="35">
        <f>'[1]0703-614'!AD12+'[1]025050-614'!AA12+'[1]1103'!N12</f>
        <v>0</v>
      </c>
      <c r="AC12" s="35">
        <f>'[1]1103'!AB12+'[1]0703-614'!AE12+'[1]025050-614'!AB12</f>
        <v>0</v>
      </c>
      <c r="AD12" s="35">
        <f>'[1]1103'!AC12</f>
        <v>0</v>
      </c>
      <c r="AE12" s="35">
        <f>'[1]1103'!AD12</f>
        <v>0</v>
      </c>
      <c r="AF12" s="35">
        <f t="shared" si="4"/>
        <v>3372.5500000000466</v>
      </c>
      <c r="AG12" s="39"/>
      <c r="AH12" s="29"/>
      <c r="AI12" s="43"/>
    </row>
    <row r="13" spans="1:41" ht="22.2" customHeight="1" x14ac:dyDescent="0.25">
      <c r="A13" s="22">
        <v>221</v>
      </c>
      <c r="B13" s="23" t="s">
        <v>11</v>
      </c>
      <c r="C13" s="22"/>
      <c r="D13" s="26">
        <f>D14+D15+D16</f>
        <v>19.440000000000001</v>
      </c>
      <c r="E13" s="26">
        <f>SUM(E14:E17)</f>
        <v>48682.44</v>
      </c>
      <c r="F13" s="26"/>
      <c r="G13" s="26">
        <f t="shared" ref="G13:Q13" si="6">G14+G15+G16+G17</f>
        <v>0</v>
      </c>
      <c r="H13" s="26">
        <f t="shared" si="6"/>
        <v>0</v>
      </c>
      <c r="I13" s="26">
        <f t="shared" si="6"/>
        <v>0</v>
      </c>
      <c r="J13" s="26">
        <f t="shared" si="6"/>
        <v>0</v>
      </c>
      <c r="K13" s="26">
        <f>K14+K15+K16+K17</f>
        <v>0</v>
      </c>
      <c r="L13" s="26">
        <f t="shared" si="6"/>
        <v>0</v>
      </c>
      <c r="M13" s="26">
        <f t="shared" si="6"/>
        <v>0</v>
      </c>
      <c r="N13" s="26">
        <f t="shared" si="6"/>
        <v>0</v>
      </c>
      <c r="O13" s="26"/>
      <c r="P13" s="26">
        <f t="shared" si="6"/>
        <v>0</v>
      </c>
      <c r="Q13" s="26">
        <f t="shared" si="6"/>
        <v>0</v>
      </c>
      <c r="R13" s="26">
        <f>R14+R15+R16+R17</f>
        <v>0</v>
      </c>
      <c r="S13" s="26">
        <f>S14+S16+S17</f>
        <v>47709.520000000004</v>
      </c>
      <c r="T13" s="26">
        <f>T14+T16+T17</f>
        <v>19.239999999999998</v>
      </c>
      <c r="U13" s="26">
        <f>U14+U15+U16+U17</f>
        <v>0</v>
      </c>
      <c r="V13" s="26">
        <f>V14+V15+V16+V17</f>
        <v>0</v>
      </c>
      <c r="W13" s="26">
        <f>W14+W15+W16+W17</f>
        <v>0</v>
      </c>
      <c r="X13" s="26">
        <f t="shared" ref="X13:AE13" si="7">X14+X15+X16+X17</f>
        <v>0</v>
      </c>
      <c r="Y13" s="26">
        <f t="shared" si="7"/>
        <v>0</v>
      </c>
      <c r="Z13" s="26">
        <f t="shared" si="7"/>
        <v>0</v>
      </c>
      <c r="AA13" s="26">
        <f t="shared" si="7"/>
        <v>0</v>
      </c>
      <c r="AB13" s="26">
        <f t="shared" si="7"/>
        <v>0</v>
      </c>
      <c r="AC13" s="26">
        <f t="shared" si="7"/>
        <v>0</v>
      </c>
      <c r="AD13" s="26">
        <f t="shared" si="7"/>
        <v>0</v>
      </c>
      <c r="AE13" s="26">
        <f t="shared" si="7"/>
        <v>0</v>
      </c>
      <c r="AF13" s="26">
        <f t="shared" si="4"/>
        <v>992.36000000000058</v>
      </c>
      <c r="AG13" s="48"/>
      <c r="AH13" s="48"/>
      <c r="AI13" s="30"/>
    </row>
    <row r="14" spans="1:41" ht="16.2" customHeight="1" x14ac:dyDescent="0.25">
      <c r="A14" s="32"/>
      <c r="B14" s="49" t="s">
        <v>12</v>
      </c>
      <c r="C14" s="32">
        <v>244</v>
      </c>
      <c r="D14" s="46">
        <v>19.440000000000001</v>
      </c>
      <c r="E14" s="35">
        <f>11782.44</f>
        <v>11782.44</v>
      </c>
      <c r="F14" s="35"/>
      <c r="G14" s="35">
        <f>'[1]0703-614'!I14+'[1]025050-614'!G14</f>
        <v>0</v>
      </c>
      <c r="H14" s="35">
        <f>'[1]0703-614'!J14+'[1]025050-614'!H14</f>
        <v>0</v>
      </c>
      <c r="I14" s="35">
        <f>'[1]0703-614'!K14</f>
        <v>0</v>
      </c>
      <c r="J14" s="35">
        <f>'[1]025050-614'!J14</f>
        <v>0</v>
      </c>
      <c r="K14" s="35">
        <f>'[1]025050-614'!K14</f>
        <v>0</v>
      </c>
      <c r="L14" s="35">
        <f>'[1]025050-614'!L14</f>
        <v>0</v>
      </c>
      <c r="M14" s="35">
        <f>'[1]025050-614'!M14</f>
        <v>0</v>
      </c>
      <c r="N14" s="35">
        <f>'[1]025050-614'!N14</f>
        <v>0</v>
      </c>
      <c r="O14" s="35"/>
      <c r="P14" s="35">
        <f>'[1]1103'!O14+'[1]025050-614'!O14</f>
        <v>0</v>
      </c>
      <c r="Q14" s="35">
        <f>'[1]025050-614'!P14</f>
        <v>0</v>
      </c>
      <c r="R14" s="35">
        <f>'[1]025050-614'!Q14+'[1]0703-614'!T14</f>
        <v>0</v>
      </c>
      <c r="S14" s="35">
        <f>10790.08+19.44</f>
        <v>10809.52</v>
      </c>
      <c r="T14" s="35">
        <f>'[1]025050-614'!S14</f>
        <v>19.239999999999998</v>
      </c>
      <c r="U14" s="35">
        <f>'[1]0703-614'!W14+'[1]025050-614'!T14</f>
        <v>0</v>
      </c>
      <c r="V14" s="35">
        <f>'[1]0703-614'!X14+'[1]025050-614'!U14</f>
        <v>0</v>
      </c>
      <c r="W14" s="35">
        <f>'[1]0703-614'!Y14</f>
        <v>0</v>
      </c>
      <c r="X14" s="35">
        <f>'[1]025050-614'!W14</f>
        <v>0</v>
      </c>
      <c r="Y14" s="35">
        <f>'[1]025050-614'!X14</f>
        <v>0</v>
      </c>
      <c r="Z14" s="35">
        <f>'[1]025050-614'!Y14</f>
        <v>0</v>
      </c>
      <c r="AA14" s="35">
        <f>'[1]025050-614'!Z14</f>
        <v>0</v>
      </c>
      <c r="AB14" s="35">
        <f>'[1]025050-614'!AA14</f>
        <v>0</v>
      </c>
      <c r="AC14" s="35">
        <f>'[1]1103'!AB14+'[1]025050-614'!AB14</f>
        <v>0</v>
      </c>
      <c r="AD14" s="35">
        <f>'[1]025050-614'!P14</f>
        <v>0</v>
      </c>
      <c r="AE14" s="35">
        <f>'[1]025050-614'!AD14</f>
        <v>0</v>
      </c>
      <c r="AF14" s="38">
        <f t="shared" si="4"/>
        <v>992.36000000000058</v>
      </c>
      <c r="AG14" s="50"/>
      <c r="AH14" s="29"/>
      <c r="AI14" s="30"/>
      <c r="AK14" s="31"/>
    </row>
    <row r="15" spans="1:41" ht="15.6" hidden="1" customHeight="1" outlineLevel="1" x14ac:dyDescent="0.25">
      <c r="A15" s="32"/>
      <c r="B15" s="49"/>
      <c r="C15" s="32">
        <v>244</v>
      </c>
      <c r="D15" s="35"/>
      <c r="E15" s="35">
        <f>G15</f>
        <v>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>
        <f t="shared" si="5"/>
        <v>0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>
        <f t="shared" si="4"/>
        <v>0</v>
      </c>
      <c r="AG15" s="51"/>
      <c r="AH15" s="29"/>
      <c r="AI15" s="43"/>
    </row>
    <row r="16" spans="1:41" ht="15.6" customHeight="1" collapsed="1" x14ac:dyDescent="0.25">
      <c r="A16" s="32"/>
      <c r="B16" s="49" t="s">
        <v>13</v>
      </c>
      <c r="C16" s="32">
        <v>244</v>
      </c>
      <c r="D16" s="46"/>
      <c r="E16" s="35">
        <v>28800</v>
      </c>
      <c r="F16" s="35"/>
      <c r="G16" s="35">
        <f>'[1]0703-614'!I16+'[1]025050-614'!G16</f>
        <v>0</v>
      </c>
      <c r="H16" s="35">
        <f>'[1]0703-614'!J16+'[1]025050-614'!H16</f>
        <v>0</v>
      </c>
      <c r="I16" s="35">
        <f>'[1]0703-614'!K16+'[1]025050-614'!I16</f>
        <v>0</v>
      </c>
      <c r="J16" s="35">
        <f>'[1]025050-614'!J16</f>
        <v>0</v>
      </c>
      <c r="K16" s="35">
        <f>'[1]025050-614'!K16</f>
        <v>0</v>
      </c>
      <c r="L16" s="35">
        <f>'[1]025050-614'!L16</f>
        <v>0</v>
      </c>
      <c r="M16" s="35">
        <f>'[1]025050-614'!M16</f>
        <v>0</v>
      </c>
      <c r="N16" s="35">
        <f>'[1]025050-614'!N16</f>
        <v>0</v>
      </c>
      <c r="O16" s="35"/>
      <c r="P16" s="35">
        <f>'[1]1103'!O16+'[1]025050-614'!O16</f>
        <v>0</v>
      </c>
      <c r="Q16" s="35">
        <f>'[1]0703-614'!S16+'[1]025050-614'!P16</f>
        <v>0</v>
      </c>
      <c r="R16" s="35">
        <f>'[1]025050-614'!Q16</f>
        <v>0</v>
      </c>
      <c r="S16" s="35">
        <v>28800</v>
      </c>
      <c r="T16" s="35"/>
      <c r="U16" s="35">
        <f>'[1]0703-614'!W16+'[1]025050-614'!T16</f>
        <v>0</v>
      </c>
      <c r="V16" s="35">
        <f>'[1]0703-614'!X16+'[1]025050-614'!U16</f>
        <v>0</v>
      </c>
      <c r="W16" s="35">
        <f>'[1]0703-614'!K16+'[1]025050-614'!V16</f>
        <v>0</v>
      </c>
      <c r="X16" s="35">
        <f>'[1]025050-614'!W16</f>
        <v>0</v>
      </c>
      <c r="Y16" s="35">
        <f>'[1]025050-614'!X16</f>
        <v>0</v>
      </c>
      <c r="Z16" s="35">
        <f>'[1]025050-614'!Y16</f>
        <v>0</v>
      </c>
      <c r="AA16" s="35">
        <f>'[1]025050-614'!Z16</f>
        <v>0</v>
      </c>
      <c r="AB16" s="35">
        <f>'[1]025050-614'!AA16</f>
        <v>0</v>
      </c>
      <c r="AC16" s="35">
        <f>'[1]1103'!AB16+'[1]025050-614'!AB16</f>
        <v>0</v>
      </c>
      <c r="AD16" s="35">
        <f>'[1]0703-614'!AF16+'[1]025050-614'!AC16</f>
        <v>0</v>
      </c>
      <c r="AE16" s="35">
        <f>'[1]025050-614'!AD16</f>
        <v>0</v>
      </c>
      <c r="AF16" s="38">
        <f t="shared" si="4"/>
        <v>0</v>
      </c>
      <c r="AG16" s="39"/>
      <c r="AH16" s="52"/>
      <c r="AI16" s="43"/>
    </row>
    <row r="17" spans="1:39" ht="16.2" customHeight="1" x14ac:dyDescent="0.25">
      <c r="A17" s="32"/>
      <c r="B17" s="49" t="s">
        <v>14</v>
      </c>
      <c r="C17" s="32">
        <v>244</v>
      </c>
      <c r="D17" s="35"/>
      <c r="E17" s="35">
        <v>8100</v>
      </c>
      <c r="F17" s="35"/>
      <c r="G17" s="35">
        <f>'[1]0703-614'!I17+'[1]025050-614'!G17</f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>
        <v>8100</v>
      </c>
      <c r="T17" s="35"/>
      <c r="U17" s="35">
        <f>'[1]0703-614'!W17+'[1]025050-614'!T17</f>
        <v>0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>
        <f t="shared" si="4"/>
        <v>0</v>
      </c>
      <c r="AG17" s="28"/>
      <c r="AH17" s="29"/>
      <c r="AI17" s="43"/>
    </row>
    <row r="18" spans="1:39" s="1" customFormat="1" ht="22.5" customHeight="1" x14ac:dyDescent="0.25">
      <c r="A18" s="22">
        <v>223</v>
      </c>
      <c r="B18" s="23" t="s">
        <v>15</v>
      </c>
      <c r="C18" s="22"/>
      <c r="D18" s="26"/>
      <c r="E18" s="26">
        <f>SUM(E19+E23)</f>
        <v>876848.53</v>
      </c>
      <c r="F18" s="26">
        <f t="shared" ref="F18:AF18" si="8">SUM(F19+F23)</f>
        <v>0</v>
      </c>
      <c r="G18" s="26">
        <f t="shared" si="8"/>
        <v>0</v>
      </c>
      <c r="H18" s="26">
        <f t="shared" si="8"/>
        <v>0</v>
      </c>
      <c r="I18" s="26">
        <f t="shared" si="8"/>
        <v>0</v>
      </c>
      <c r="J18" s="26">
        <f t="shared" si="8"/>
        <v>0</v>
      </c>
      <c r="K18" s="26">
        <f t="shared" si="8"/>
        <v>0</v>
      </c>
      <c r="L18" s="26">
        <f t="shared" si="8"/>
        <v>0</v>
      </c>
      <c r="M18" s="26">
        <f t="shared" si="8"/>
        <v>0</v>
      </c>
      <c r="N18" s="26">
        <f t="shared" si="8"/>
        <v>0</v>
      </c>
      <c r="O18" s="26">
        <f t="shared" si="8"/>
        <v>0</v>
      </c>
      <c r="P18" s="26">
        <f t="shared" si="8"/>
        <v>0</v>
      </c>
      <c r="Q18" s="26">
        <f t="shared" si="8"/>
        <v>0</v>
      </c>
      <c r="R18" s="26">
        <f t="shared" si="8"/>
        <v>0</v>
      </c>
      <c r="S18" s="26">
        <f t="shared" si="8"/>
        <v>876377.07</v>
      </c>
      <c r="T18" s="26">
        <f t="shared" si="8"/>
        <v>0</v>
      </c>
      <c r="U18" s="26">
        <f t="shared" si="8"/>
        <v>0</v>
      </c>
      <c r="V18" s="26">
        <f t="shared" si="8"/>
        <v>0</v>
      </c>
      <c r="W18" s="26">
        <f t="shared" si="8"/>
        <v>0</v>
      </c>
      <c r="X18" s="26">
        <f t="shared" si="8"/>
        <v>0</v>
      </c>
      <c r="Y18" s="26">
        <f t="shared" si="8"/>
        <v>0</v>
      </c>
      <c r="Z18" s="26">
        <f t="shared" si="8"/>
        <v>0</v>
      </c>
      <c r="AA18" s="26">
        <f t="shared" si="8"/>
        <v>0</v>
      </c>
      <c r="AB18" s="26">
        <f t="shared" si="8"/>
        <v>0</v>
      </c>
      <c r="AC18" s="26">
        <f t="shared" si="8"/>
        <v>0</v>
      </c>
      <c r="AD18" s="26">
        <f t="shared" si="8"/>
        <v>0</v>
      </c>
      <c r="AE18" s="26">
        <f t="shared" si="8"/>
        <v>0</v>
      </c>
      <c r="AF18" s="26">
        <f t="shared" si="8"/>
        <v>471.46000000005733</v>
      </c>
      <c r="AG18" s="53"/>
      <c r="AH18" s="54"/>
      <c r="AI18" s="55"/>
      <c r="AK18" s="1" t="b">
        <f>[2]Общий!$G$6=E6</f>
        <v>0</v>
      </c>
      <c r="AM18" s="5"/>
    </row>
    <row r="19" spans="1:39" s="1" customFormat="1" ht="18" customHeight="1" x14ac:dyDescent="0.25">
      <c r="A19" s="22"/>
      <c r="B19" s="23"/>
      <c r="C19" s="22">
        <v>247</v>
      </c>
      <c r="D19" s="26"/>
      <c r="E19" s="26">
        <f>SUM(E20:E22)</f>
        <v>833473.81</v>
      </c>
      <c r="F19" s="26">
        <f t="shared" ref="F19:S19" si="9">SUM(F20:F22)</f>
        <v>0</v>
      </c>
      <c r="G19" s="26">
        <f t="shared" si="9"/>
        <v>0</v>
      </c>
      <c r="H19" s="26">
        <f t="shared" si="9"/>
        <v>0</v>
      </c>
      <c r="I19" s="26">
        <f t="shared" si="9"/>
        <v>0</v>
      </c>
      <c r="J19" s="26">
        <f t="shared" si="9"/>
        <v>0</v>
      </c>
      <c r="K19" s="26">
        <f t="shared" si="9"/>
        <v>0</v>
      </c>
      <c r="L19" s="26">
        <f t="shared" si="9"/>
        <v>0</v>
      </c>
      <c r="M19" s="26">
        <f t="shared" si="9"/>
        <v>0</v>
      </c>
      <c r="N19" s="26">
        <f t="shared" si="9"/>
        <v>0</v>
      </c>
      <c r="O19" s="26">
        <f t="shared" si="9"/>
        <v>0</v>
      </c>
      <c r="P19" s="26">
        <f t="shared" si="9"/>
        <v>0</v>
      </c>
      <c r="Q19" s="26">
        <f t="shared" si="9"/>
        <v>0</v>
      </c>
      <c r="R19" s="26">
        <f t="shared" si="9"/>
        <v>0</v>
      </c>
      <c r="S19" s="26">
        <f t="shared" si="9"/>
        <v>833002.35</v>
      </c>
      <c r="T19" s="26">
        <f t="shared" ref="T19" si="10">SUM(T20:T22)</f>
        <v>0</v>
      </c>
      <c r="U19" s="26">
        <f t="shared" ref="U19" si="11">SUM(U20:U22)</f>
        <v>0</v>
      </c>
      <c r="V19" s="26">
        <f t="shared" ref="V19" si="12">SUM(V20:V22)</f>
        <v>0</v>
      </c>
      <c r="W19" s="26">
        <f t="shared" ref="W19" si="13">SUM(W20:W22)</f>
        <v>0</v>
      </c>
      <c r="X19" s="26">
        <f t="shared" ref="X19" si="14">SUM(X20:X22)</f>
        <v>0</v>
      </c>
      <c r="Y19" s="26">
        <f t="shared" ref="Y19" si="15">SUM(Y20:Y22)</f>
        <v>0</v>
      </c>
      <c r="Z19" s="26">
        <f t="shared" ref="Z19" si="16">SUM(Z20:Z22)</f>
        <v>0</v>
      </c>
      <c r="AA19" s="26">
        <f t="shared" ref="AA19" si="17">SUM(AA20:AA22)</f>
        <v>0</v>
      </c>
      <c r="AB19" s="26">
        <f t="shared" ref="AB19" si="18">SUM(AB20:AB22)</f>
        <v>0</v>
      </c>
      <c r="AC19" s="26">
        <f t="shared" ref="AC19" si="19">SUM(AC20:AC22)</f>
        <v>0</v>
      </c>
      <c r="AD19" s="26">
        <f t="shared" ref="AD19" si="20">SUM(AD20:AD22)</f>
        <v>0</v>
      </c>
      <c r="AE19" s="26">
        <f t="shared" ref="AE19" si="21">SUM(AE20:AE22)</f>
        <v>0</v>
      </c>
      <c r="AF19" s="26">
        <f t="shared" ref="AF19" si="22">SUM(AF20:AF22)</f>
        <v>471.46000000005733</v>
      </c>
      <c r="AG19" s="53"/>
      <c r="AH19" s="54"/>
      <c r="AI19" s="55"/>
    </row>
    <row r="20" spans="1:39" ht="18" customHeight="1" x14ac:dyDescent="0.25">
      <c r="A20" s="56"/>
      <c r="B20" s="49" t="s">
        <v>16</v>
      </c>
      <c r="C20" s="32">
        <v>247</v>
      </c>
      <c r="D20" s="46"/>
      <c r="E20" s="35">
        <v>554566.89</v>
      </c>
      <c r="F20" s="35"/>
      <c r="G20" s="35">
        <f>'[1]0703-614'!I20+'[1]025050-614'!G20</f>
        <v>0</v>
      </c>
      <c r="H20" s="35">
        <f>'[1]025050-614'!H20</f>
        <v>0</v>
      </c>
      <c r="I20" s="35">
        <f>'[1]0703-614'!K20+'[1]025050-614'!I20</f>
        <v>0</v>
      </c>
      <c r="J20" s="35">
        <f>'[1]0703-614'!L20+'[1]025050-614'!J20</f>
        <v>0</v>
      </c>
      <c r="K20" s="35">
        <f>'[1]025050-614'!K20</f>
        <v>0</v>
      </c>
      <c r="L20" s="35">
        <f>'[1]025050-614'!L20</f>
        <v>0</v>
      </c>
      <c r="M20" s="35"/>
      <c r="N20" s="35"/>
      <c r="O20" s="35"/>
      <c r="P20" s="35">
        <f>'[1]0703-614'!R20+'[1]025050-614'!O20</f>
        <v>0</v>
      </c>
      <c r="Q20" s="35">
        <f>'[1]1103'!P20</f>
        <v>0</v>
      </c>
      <c r="R20" s="35">
        <f>'[1]1103'!Q20+'[1]0703-614'!T20+'[1]025050-614'!Q20</f>
        <v>0</v>
      </c>
      <c r="S20" s="35">
        <v>554496.68999999994</v>
      </c>
      <c r="T20" s="35"/>
      <c r="U20" s="35">
        <f>'[1]0703-614'!W20+'[1]025050-614'!T20</f>
        <v>0</v>
      </c>
      <c r="V20" s="35">
        <f>'[1]025050-614'!U20</f>
        <v>0</v>
      </c>
      <c r="W20" s="35">
        <f>'[1]0703-614'!Y20</f>
        <v>0</v>
      </c>
      <c r="X20" s="35">
        <f>'[1]0703-614'!Z20+'[1]025050-614'!W20</f>
        <v>0</v>
      </c>
      <c r="Y20" s="35">
        <f>'[1]025050-614'!X20</f>
        <v>0</v>
      </c>
      <c r="Z20" s="35">
        <f>'[1]025050-614'!Y20</f>
        <v>0</v>
      </c>
      <c r="AA20" s="35"/>
      <c r="AB20" s="35"/>
      <c r="AC20" s="35"/>
      <c r="AD20" s="35">
        <f>'[1]1103'!AC20</f>
        <v>0</v>
      </c>
      <c r="AE20" s="35">
        <f>'[1]1103'!AD20+'[1]025050-614'!AD20+'[1]0703-614'!AG20</f>
        <v>0</v>
      </c>
      <c r="AF20" s="57">
        <f>D20+E20-S20</f>
        <v>70.200000000069849</v>
      </c>
      <c r="AG20" s="58"/>
      <c r="AH20" s="29">
        <f>S20+S22</f>
        <v>811428.41999999993</v>
      </c>
      <c r="AI20" s="43"/>
    </row>
    <row r="21" spans="1:39" ht="18" customHeight="1" x14ac:dyDescent="0.25">
      <c r="A21" s="32"/>
      <c r="B21" s="49" t="s">
        <v>18</v>
      </c>
      <c r="C21" s="32">
        <v>247</v>
      </c>
      <c r="D21" s="46"/>
      <c r="E21" s="35">
        <v>21576.92</v>
      </c>
      <c r="F21" s="35"/>
      <c r="G21" s="35">
        <f>'[1]0703-614'!I24+'[1]025050-614'!G24</f>
        <v>0</v>
      </c>
      <c r="H21" s="35">
        <f>'[1]0703-614'!J24+'[1]025050-614'!H24</f>
        <v>0</v>
      </c>
      <c r="I21" s="35">
        <f>'[1]0703-614'!K24</f>
        <v>0</v>
      </c>
      <c r="J21" s="35">
        <f>'[1]025050-614'!J24</f>
        <v>0</v>
      </c>
      <c r="K21" s="35">
        <f>'[1]0703-614'!M24</f>
        <v>0</v>
      </c>
      <c r="L21" s="35">
        <f>'[1]025050-614'!L24</f>
        <v>0</v>
      </c>
      <c r="M21" s="35">
        <f>'[1]025050-614'!M24</f>
        <v>0</v>
      </c>
      <c r="N21" s="35">
        <f>'[1]025050-614'!N24</f>
        <v>0</v>
      </c>
      <c r="O21" s="35"/>
      <c r="P21" s="35">
        <f>'[1]1103'!O24+'[1]025050-614'!O24</f>
        <v>0</v>
      </c>
      <c r="Q21" s="35">
        <f>'[1]0703-614'!S23+'[1]025050-614'!P24</f>
        <v>0</v>
      </c>
      <c r="R21" s="35">
        <f>'[1]025050-614'!Q24</f>
        <v>0</v>
      </c>
      <c r="S21" s="35">
        <v>21573.93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59"/>
      <c r="AF21" s="57">
        <f>D21+E21-S21</f>
        <v>2.9899999999979627</v>
      </c>
      <c r="AG21" s="60"/>
      <c r="AH21" s="40"/>
      <c r="AI21" s="43"/>
    </row>
    <row r="22" spans="1:39" ht="14.4" customHeight="1" x14ac:dyDescent="0.25">
      <c r="A22" s="61"/>
      <c r="B22" s="49" t="s">
        <v>17</v>
      </c>
      <c r="C22" s="32">
        <v>247</v>
      </c>
      <c r="D22" s="46"/>
      <c r="E22" s="35">
        <v>257330</v>
      </c>
      <c r="F22" s="35">
        <f>'[1]0703-614'!H22+'[1]025050-614'!F22</f>
        <v>0</v>
      </c>
      <c r="G22" s="35">
        <f>'[1]0703-614'!I22+'[1]025050-614'!G22</f>
        <v>0</v>
      </c>
      <c r="H22" s="35">
        <f>'[1]0703-614'!J22+'[1]025050-614'!H22</f>
        <v>0</v>
      </c>
      <c r="I22" s="35">
        <f>'[1]0703-614'!K22+'[1]025050-614'!I22</f>
        <v>0</v>
      </c>
      <c r="J22" s="35"/>
      <c r="K22" s="35"/>
      <c r="L22" s="35">
        <f>'[1]025050-614'!L22</f>
        <v>0</v>
      </c>
      <c r="M22" s="35">
        <f>'[1]025050-614'!M22</f>
        <v>0</v>
      </c>
      <c r="N22" s="35">
        <f>'[1]1103'!N22+'[1]0703-614'!P22+'[1]025050-614'!N22</f>
        <v>0</v>
      </c>
      <c r="O22" s="35"/>
      <c r="P22" s="35">
        <f>'[1]1103'!O22</f>
        <v>0</v>
      </c>
      <c r="Q22" s="35">
        <f>'[1]1103'!P22+'[1]025050-614'!P22</f>
        <v>0</v>
      </c>
      <c r="R22" s="35">
        <f>'[1]025050-614'!Q22+'[1]1103'!Q22</f>
        <v>0</v>
      </c>
      <c r="S22" s="35">
        <v>256931.73</v>
      </c>
      <c r="T22" s="35"/>
      <c r="U22" s="35">
        <f>'[1]0703-614'!W22+'[1]025050-614'!T22</f>
        <v>0</v>
      </c>
      <c r="V22" s="35">
        <f>'[1]0703-614'!X22+'[1]025050-614'!U22</f>
        <v>0</v>
      </c>
      <c r="W22" s="35">
        <f>'[1]025050-614'!V22</f>
        <v>0</v>
      </c>
      <c r="X22" s="35"/>
      <c r="Y22" s="35"/>
      <c r="Z22" s="35">
        <f>'[1]025050-614'!Y22</f>
        <v>0</v>
      </c>
      <c r="AA22" s="35">
        <f>'[1]025050-614'!Z22</f>
        <v>0</v>
      </c>
      <c r="AB22" s="35">
        <f>'[1]1103'!AA22+'[1]0703-614'!AD22+'[1]025050-614'!AA22</f>
        <v>0</v>
      </c>
      <c r="AC22" s="35">
        <f>'[1]1103'!AB22</f>
        <v>0</v>
      </c>
      <c r="AD22" s="35">
        <f>'[1]1103'!AC22+'[1]0703-614'!AF22+'[1]025050-614'!AC22+'[1]025050-614'!AB22</f>
        <v>0</v>
      </c>
      <c r="AE22" s="59">
        <f>'[1]025050-614'!AD22+'[1]1103'!AD22</f>
        <v>0</v>
      </c>
      <c r="AF22" s="57">
        <f>D22+E22-S22</f>
        <v>398.26999999998952</v>
      </c>
      <c r="AG22" s="62">
        <f>T22+U22+V22+W22+X22+Y22+Z22+AA22+AB22</f>
        <v>0</v>
      </c>
      <c r="AH22" s="40"/>
      <c r="AI22" s="43">
        <f>'[1]1103'!R22+'[1]0703-614'!U22+'[1]025050-614'!R22</f>
        <v>0</v>
      </c>
    </row>
    <row r="23" spans="1:39" ht="18" customHeight="1" x14ac:dyDescent="0.25">
      <c r="A23" s="61"/>
      <c r="B23" s="49"/>
      <c r="C23" s="32">
        <v>244</v>
      </c>
      <c r="D23" s="38">
        <f>D21+D25</f>
        <v>0</v>
      </c>
      <c r="E23" s="38">
        <f>SUM(E25)</f>
        <v>43374.720000000001</v>
      </c>
      <c r="F23" s="38">
        <f t="shared" ref="F23:AE23" si="23">SUM(F25)</f>
        <v>0</v>
      </c>
      <c r="G23" s="38">
        <f t="shared" si="23"/>
        <v>0</v>
      </c>
      <c r="H23" s="38">
        <f t="shared" si="23"/>
        <v>0</v>
      </c>
      <c r="I23" s="38">
        <f t="shared" si="23"/>
        <v>0</v>
      </c>
      <c r="J23" s="38">
        <f t="shared" si="23"/>
        <v>0</v>
      </c>
      <c r="K23" s="38">
        <f t="shared" si="23"/>
        <v>0</v>
      </c>
      <c r="L23" s="38">
        <f t="shared" si="23"/>
        <v>0</v>
      </c>
      <c r="M23" s="38">
        <f t="shared" si="23"/>
        <v>0</v>
      </c>
      <c r="N23" s="38">
        <f t="shared" si="23"/>
        <v>0</v>
      </c>
      <c r="O23" s="38">
        <f t="shared" si="23"/>
        <v>0</v>
      </c>
      <c r="P23" s="38">
        <f t="shared" si="23"/>
        <v>0</v>
      </c>
      <c r="Q23" s="38">
        <f t="shared" si="23"/>
        <v>0</v>
      </c>
      <c r="R23" s="38">
        <f t="shared" si="23"/>
        <v>0</v>
      </c>
      <c r="S23" s="38">
        <v>43374.720000000001</v>
      </c>
      <c r="T23" s="38">
        <f t="shared" si="23"/>
        <v>0</v>
      </c>
      <c r="U23" s="38">
        <f t="shared" si="23"/>
        <v>0</v>
      </c>
      <c r="V23" s="38">
        <f t="shared" si="23"/>
        <v>0</v>
      </c>
      <c r="W23" s="38">
        <f t="shared" si="23"/>
        <v>0</v>
      </c>
      <c r="X23" s="38">
        <f t="shared" si="23"/>
        <v>0</v>
      </c>
      <c r="Y23" s="38">
        <f t="shared" si="23"/>
        <v>0</v>
      </c>
      <c r="Z23" s="38">
        <f t="shared" si="23"/>
        <v>0</v>
      </c>
      <c r="AA23" s="38">
        <f t="shared" si="23"/>
        <v>0</v>
      </c>
      <c r="AB23" s="38">
        <f t="shared" si="23"/>
        <v>0</v>
      </c>
      <c r="AC23" s="38">
        <f t="shared" si="23"/>
        <v>0</v>
      </c>
      <c r="AD23" s="38">
        <f t="shared" si="23"/>
        <v>0</v>
      </c>
      <c r="AE23" s="38">
        <f t="shared" si="23"/>
        <v>0</v>
      </c>
      <c r="AF23" s="57">
        <f>D23+E23-S23</f>
        <v>0</v>
      </c>
      <c r="AG23" s="62"/>
      <c r="AH23" s="40"/>
      <c r="AI23" s="43"/>
    </row>
    <row r="24" spans="1:39" ht="13.95" customHeight="1" x14ac:dyDescent="0.25">
      <c r="A24" s="32"/>
      <c r="T24" s="35"/>
      <c r="U24" s="35">
        <f>'[1]0703-614'!W24+'[1]025050-614'!T24</f>
        <v>0</v>
      </c>
      <c r="V24" s="35">
        <f>'[1]0703-614'!X24+'[1]025050-614'!U24</f>
        <v>0</v>
      </c>
      <c r="W24" s="35">
        <f>'[1]0703-614'!Y24</f>
        <v>0</v>
      </c>
      <c r="X24" s="35">
        <f>'[1]025050-614'!W24</f>
        <v>0</v>
      </c>
      <c r="Y24" s="35">
        <f>'[1]0703-614'!AA24+'[1]025050-614'!K24+'[1]025050-614'!X24</f>
        <v>0</v>
      </c>
      <c r="Z24" s="35">
        <f>'[1]025050-614'!Y24</f>
        <v>0</v>
      </c>
      <c r="AA24" s="35">
        <f>'[1]025050-614'!Z24</f>
        <v>0</v>
      </c>
      <c r="AB24" s="35">
        <f>'[1]025050-614'!AA24</f>
        <v>0</v>
      </c>
      <c r="AC24" s="35">
        <f>'[1]025050-614'!AB24</f>
        <v>0</v>
      </c>
      <c r="AD24" s="35">
        <f>'[1]0703-614'!AF24+'[1]025050-614'!AC24</f>
        <v>0</v>
      </c>
      <c r="AE24" s="35">
        <f>'[1]025050-614'!AD24</f>
        <v>0</v>
      </c>
      <c r="AF24" s="57"/>
      <c r="AG24" s="62"/>
      <c r="AH24" s="40"/>
      <c r="AI24" s="43"/>
    </row>
    <row r="25" spans="1:39" ht="13.2" customHeight="1" x14ac:dyDescent="0.25">
      <c r="A25" s="32"/>
      <c r="B25" s="49" t="s">
        <v>19</v>
      </c>
      <c r="C25" s="32">
        <v>244</v>
      </c>
      <c r="D25" s="35">
        <f>'[1]025050-614'!D25</f>
        <v>0</v>
      </c>
      <c r="E25" s="35">
        <v>43374.720000000001</v>
      </c>
      <c r="F25" s="35"/>
      <c r="G25" s="35"/>
      <c r="H25" s="35">
        <f>'[1]0703-614'!J25+'[1]025050-614'!H25</f>
        <v>0</v>
      </c>
      <c r="I25" s="35">
        <f>'[1]0703-614'!K25</f>
        <v>0</v>
      </c>
      <c r="J25" s="35">
        <f>'[1]025050-614'!J25</f>
        <v>0</v>
      </c>
      <c r="K25" s="35">
        <f>'[1]0703-614'!M25</f>
        <v>0</v>
      </c>
      <c r="L25" s="35">
        <f>'[1]025050-614'!L25</f>
        <v>0</v>
      </c>
      <c r="M25" s="35">
        <f>'[1]025050-614'!M25</f>
        <v>0</v>
      </c>
      <c r="N25" s="35">
        <f>'[1]025050-614'!N25</f>
        <v>0</v>
      </c>
      <c r="O25" s="35"/>
      <c r="P25" s="35">
        <f>'[1]1103'!O25+'[1]025050-614'!O25</f>
        <v>0</v>
      </c>
      <c r="Q25" s="35"/>
      <c r="R25" s="35">
        <f>'[1]0703-614'!T25</f>
        <v>0</v>
      </c>
      <c r="S25" s="35">
        <v>43374.720000000001</v>
      </c>
      <c r="T25" s="35"/>
      <c r="U25" s="35"/>
      <c r="V25" s="35">
        <f>'[1]0703-614'!X25+'[1]025050-614'!U25</f>
        <v>0</v>
      </c>
      <c r="W25" s="35">
        <f>'[1]0703-614'!Y25</f>
        <v>0</v>
      </c>
      <c r="X25" s="35">
        <f>'[1]025050-614'!W25</f>
        <v>0</v>
      </c>
      <c r="Y25" s="35">
        <f>'[1]0703-614'!AA25</f>
        <v>0</v>
      </c>
      <c r="Z25" s="35">
        <f>'[1]025050-614'!Y25</f>
        <v>0</v>
      </c>
      <c r="AA25" s="35">
        <f>'[1]025050-614'!Z25</f>
        <v>0</v>
      </c>
      <c r="AB25" s="35">
        <f>'[1]025050-614'!AA25</f>
        <v>0</v>
      </c>
      <c r="AC25" s="35">
        <f>'[1]025050-614'!AB25</f>
        <v>0</v>
      </c>
      <c r="AD25" s="35">
        <f>'[1]025050-614'!AC25</f>
        <v>0</v>
      </c>
      <c r="AE25" s="35">
        <f>'[1]0703-614'!AG25</f>
        <v>0</v>
      </c>
      <c r="AF25" s="35">
        <f t="shared" si="4"/>
        <v>0</v>
      </c>
      <c r="AG25" s="62"/>
      <c r="AH25" s="63"/>
      <c r="AI25" s="43"/>
    </row>
    <row r="26" spans="1:39" ht="47.4" customHeight="1" x14ac:dyDescent="0.25">
      <c r="A26" s="22">
        <v>225</v>
      </c>
      <c r="B26" s="44" t="s">
        <v>20</v>
      </c>
      <c r="C26" s="64"/>
      <c r="D26" s="26">
        <f>D27+D28</f>
        <v>0</v>
      </c>
      <c r="E26" s="26">
        <f>E27+E28+E29+E30+E31+E32+E33+E35+E34</f>
        <v>109399.33</v>
      </c>
      <c r="F26" s="26">
        <f t="shared" ref="F26:AE26" si="24">F27+F28+F29+F30+F31+F32+F33+F35</f>
        <v>0</v>
      </c>
      <c r="G26" s="26">
        <f t="shared" si="24"/>
        <v>0</v>
      </c>
      <c r="H26" s="26">
        <f>H27+H28+H29+H30+H31+H32+H33+H35</f>
        <v>0</v>
      </c>
      <c r="I26" s="26">
        <f t="shared" si="24"/>
        <v>0</v>
      </c>
      <c r="J26" s="26">
        <f t="shared" si="24"/>
        <v>0</v>
      </c>
      <c r="K26" s="26">
        <f t="shared" si="24"/>
        <v>0</v>
      </c>
      <c r="L26" s="26">
        <f t="shared" si="24"/>
        <v>0</v>
      </c>
      <c r="M26" s="26">
        <f t="shared" si="24"/>
        <v>0</v>
      </c>
      <c r="N26" s="26">
        <f t="shared" si="24"/>
        <v>0</v>
      </c>
      <c r="O26" s="26"/>
      <c r="P26" s="26">
        <f t="shared" si="24"/>
        <v>0</v>
      </c>
      <c r="Q26" s="26">
        <f t="shared" si="24"/>
        <v>0</v>
      </c>
      <c r="R26" s="26">
        <f>R27+R28+R29+R30+R31+R32+R33+R35+R34</f>
        <v>0</v>
      </c>
      <c r="S26" s="26">
        <f>S27+S28+S29+S30+S31+S32+S33+S35+S34</f>
        <v>94866.25</v>
      </c>
      <c r="T26" s="26">
        <f t="shared" si="24"/>
        <v>0</v>
      </c>
      <c r="U26" s="26">
        <f t="shared" si="24"/>
        <v>0</v>
      </c>
      <c r="V26" s="26">
        <f t="shared" si="24"/>
        <v>0</v>
      </c>
      <c r="W26" s="26">
        <f t="shared" si="24"/>
        <v>0</v>
      </c>
      <c r="X26" s="26">
        <f t="shared" si="24"/>
        <v>0</v>
      </c>
      <c r="Y26" s="26">
        <f t="shared" si="24"/>
        <v>0</v>
      </c>
      <c r="Z26" s="26">
        <f t="shared" si="24"/>
        <v>0</v>
      </c>
      <c r="AA26" s="26">
        <f t="shared" si="24"/>
        <v>0</v>
      </c>
      <c r="AB26" s="26">
        <f t="shared" si="24"/>
        <v>0</v>
      </c>
      <c r="AC26" s="26">
        <f t="shared" si="24"/>
        <v>0</v>
      </c>
      <c r="AD26" s="26">
        <f t="shared" si="24"/>
        <v>0</v>
      </c>
      <c r="AE26" s="26">
        <f t="shared" si="24"/>
        <v>0</v>
      </c>
      <c r="AF26" s="26">
        <f>AF27+AF28+AF29+AF30+AF31+AF32+AF33+AF35+AF34</f>
        <v>14533.080000000002</v>
      </c>
      <c r="AG26" s="65">
        <f>'[1]1103'!E26+'[1]0703-614'!G26+'[1]025050-614'!E26</f>
        <v>0</v>
      </c>
      <c r="AH26" s="40"/>
      <c r="AI26" s="43"/>
    </row>
    <row r="27" spans="1:39" ht="15.6" customHeight="1" x14ac:dyDescent="0.25">
      <c r="A27" s="32"/>
      <c r="B27" s="41" t="s">
        <v>21</v>
      </c>
      <c r="C27" s="42">
        <v>244</v>
      </c>
      <c r="D27" s="35"/>
      <c r="E27" s="35">
        <v>28800</v>
      </c>
      <c r="F27" s="35"/>
      <c r="G27" s="35">
        <f>'[1]0703-614'!I27+'[1]025050-614'!G27</f>
        <v>0</v>
      </c>
      <c r="H27" s="35">
        <f>'[1]0703-614'!J27+'[1]025050-614'!H27</f>
        <v>0</v>
      </c>
      <c r="I27" s="35">
        <f>'[1]0703-614'!K27</f>
        <v>0</v>
      </c>
      <c r="J27" s="35">
        <f>'[1]025050-614'!J27</f>
        <v>0</v>
      </c>
      <c r="K27" s="35">
        <f>'[1]025050-614'!K27</f>
        <v>0</v>
      </c>
      <c r="L27" s="35">
        <f>'[1]025050-614'!L27</f>
        <v>0</v>
      </c>
      <c r="M27" s="35">
        <f>'[1]025050-614'!M27</f>
        <v>0</v>
      </c>
      <c r="N27" s="35">
        <f>'[1]025050-614'!N27</f>
        <v>0</v>
      </c>
      <c r="O27" s="35"/>
      <c r="P27" s="35">
        <f>'[1]1103'!O27</f>
        <v>0</v>
      </c>
      <c r="Q27" s="35">
        <f>'[1]025050-614'!P27</f>
        <v>0</v>
      </c>
      <c r="R27" s="35">
        <f>'[1]1103'!Q27+'[1]025050-614'!Q27</f>
        <v>0</v>
      </c>
      <c r="S27" s="35">
        <v>24000</v>
      </c>
      <c r="T27" s="35"/>
      <c r="U27" s="35"/>
      <c r="V27" s="35">
        <f>'[1]0703-614'!X27+'[1]025050-614'!H27</f>
        <v>0</v>
      </c>
      <c r="W27" s="35">
        <f>'[1]0703-614'!Y27</f>
        <v>0</v>
      </c>
      <c r="X27" s="35">
        <f>'[1]025050-614'!W27</f>
        <v>0</v>
      </c>
      <c r="Y27" s="35">
        <f>'[1]025050-614'!X27</f>
        <v>0</v>
      </c>
      <c r="Z27" s="35">
        <f>'[1]025050-614'!Y27</f>
        <v>0</v>
      </c>
      <c r="AA27" s="35">
        <f>'[1]025050-614'!Z27</f>
        <v>0</v>
      </c>
      <c r="AB27" s="35">
        <f>'[1]025050-614'!AA27</f>
        <v>0</v>
      </c>
      <c r="AC27" s="35">
        <f>'[1]1103'!AB27</f>
        <v>0</v>
      </c>
      <c r="AD27" s="35">
        <f>'[1]025050-614'!AC27</f>
        <v>0</v>
      </c>
      <c r="AE27" s="35">
        <f>'[1]1103'!AD27+'[1]025050-614'!AD27</f>
        <v>0</v>
      </c>
      <c r="AF27" s="38">
        <f t="shared" ref="AF27:AF35" si="25">D27+E27-S27</f>
        <v>4800</v>
      </c>
      <c r="AG27" s="62"/>
      <c r="AH27" s="40"/>
      <c r="AI27" s="43"/>
    </row>
    <row r="28" spans="1:39" ht="15.6" customHeight="1" x14ac:dyDescent="0.25">
      <c r="A28" s="32"/>
      <c r="B28" s="33" t="s">
        <v>22</v>
      </c>
      <c r="C28" s="42">
        <v>244</v>
      </c>
      <c r="D28" s="35"/>
      <c r="E28" s="35">
        <v>22499.33</v>
      </c>
      <c r="F28" s="35"/>
      <c r="G28" s="35"/>
      <c r="H28" s="35"/>
      <c r="I28" s="35"/>
      <c r="J28" s="35">
        <f>'[1]025050-614'!J28</f>
        <v>0</v>
      </c>
      <c r="K28" s="35"/>
      <c r="L28" s="35">
        <f>'[1]025050-614'!L28</f>
        <v>0</v>
      </c>
      <c r="M28" s="35"/>
      <c r="N28" s="35">
        <f>'[1]025050-614'!N28</f>
        <v>0</v>
      </c>
      <c r="O28" s="35"/>
      <c r="P28" s="35"/>
      <c r="Q28" s="35">
        <f>'[1]1103'!P28+'[1]025050-614'!P28</f>
        <v>0</v>
      </c>
      <c r="R28" s="35">
        <f>'[1]1103'!Q28</f>
        <v>0</v>
      </c>
      <c r="S28" s="35">
        <v>16266.25</v>
      </c>
      <c r="T28" s="35"/>
      <c r="U28" s="35"/>
      <c r="V28" s="35"/>
      <c r="W28" s="35"/>
      <c r="X28" s="35">
        <f>'[1]025050-614'!W28</f>
        <v>0</v>
      </c>
      <c r="Y28" s="35"/>
      <c r="Z28" s="35">
        <f>'[1]025050-614'!Y28</f>
        <v>0</v>
      </c>
      <c r="AA28" s="35"/>
      <c r="AB28" s="35">
        <f>'[1]025050-614'!AA28</f>
        <v>0</v>
      </c>
      <c r="AC28" s="35"/>
      <c r="AD28" s="35">
        <f>'[1]1103'!AC28+'[1]025050-614'!AC28</f>
        <v>0</v>
      </c>
      <c r="AE28" s="35">
        <f>'[1]1103'!AD28</f>
        <v>0</v>
      </c>
      <c r="AF28" s="38">
        <f t="shared" si="25"/>
        <v>6233.0800000000017</v>
      </c>
      <c r="AG28" s="62"/>
      <c r="AH28" s="46"/>
      <c r="AI28" s="43"/>
    </row>
    <row r="29" spans="1:39" ht="15.6" customHeight="1" x14ac:dyDescent="0.25">
      <c r="A29" s="32"/>
      <c r="B29" s="33" t="s">
        <v>23</v>
      </c>
      <c r="C29" s="42">
        <v>244</v>
      </c>
      <c r="D29" s="35"/>
      <c r="E29" s="35">
        <v>13000</v>
      </c>
      <c r="F29" s="35"/>
      <c r="G29" s="35"/>
      <c r="H29" s="35"/>
      <c r="I29" s="35">
        <f>'[1]025050-614'!I29</f>
        <v>0</v>
      </c>
      <c r="J29" s="35"/>
      <c r="K29" s="35"/>
      <c r="L29" s="35"/>
      <c r="M29" s="35"/>
      <c r="N29" s="35"/>
      <c r="O29" s="35"/>
      <c r="P29" s="35"/>
      <c r="Q29" s="35"/>
      <c r="R29" s="35"/>
      <c r="S29" s="35">
        <v>13000</v>
      </c>
      <c r="T29" s="35"/>
      <c r="U29" s="35"/>
      <c r="V29" s="35"/>
      <c r="W29" s="35">
        <f>'[1]025050-614'!V29</f>
        <v>0</v>
      </c>
      <c r="X29" s="35"/>
      <c r="Y29" s="35"/>
      <c r="Z29" s="35"/>
      <c r="AA29" s="35"/>
      <c r="AB29" s="35"/>
      <c r="AC29" s="35"/>
      <c r="AD29" s="35"/>
      <c r="AE29" s="35"/>
      <c r="AF29" s="38">
        <f t="shared" si="25"/>
        <v>0</v>
      </c>
      <c r="AG29" s="62"/>
      <c r="AH29" s="40"/>
      <c r="AI29" s="43"/>
    </row>
    <row r="30" spans="1:39" ht="15.6" customHeight="1" x14ac:dyDescent="0.25">
      <c r="A30" s="32"/>
      <c r="B30" s="33" t="s">
        <v>85</v>
      </c>
      <c r="C30" s="42">
        <v>244</v>
      </c>
      <c r="D30" s="35"/>
      <c r="E30" s="35">
        <v>14500</v>
      </c>
      <c r="F30" s="35"/>
      <c r="G30" s="35"/>
      <c r="H30" s="35"/>
      <c r="I30" s="35"/>
      <c r="J30" s="35"/>
      <c r="K30" s="35"/>
      <c r="L30" s="35">
        <f>'[1]025050-614'!L30</f>
        <v>0</v>
      </c>
      <c r="M30" s="35"/>
      <c r="N30" s="35"/>
      <c r="O30" s="35"/>
      <c r="P30" s="35"/>
      <c r="Q30" s="35"/>
      <c r="R30" s="35"/>
      <c r="S30" s="35">
        <v>14500</v>
      </c>
      <c r="T30" s="35"/>
      <c r="U30" s="35"/>
      <c r="V30" s="35"/>
      <c r="W30" s="35"/>
      <c r="X30" s="35"/>
      <c r="Y30" s="35"/>
      <c r="Z30" s="35">
        <f>'[1]025050-614'!L30</f>
        <v>0</v>
      </c>
      <c r="AA30" s="35"/>
      <c r="AB30" s="35"/>
      <c r="AC30" s="35"/>
      <c r="AD30" s="35"/>
      <c r="AE30" s="35"/>
      <c r="AF30" s="38">
        <f t="shared" si="25"/>
        <v>0</v>
      </c>
      <c r="AG30" s="62"/>
      <c r="AH30" s="43"/>
      <c r="AI30" s="43"/>
    </row>
    <row r="31" spans="1:39" ht="15.6" customHeight="1" x14ac:dyDescent="0.25">
      <c r="A31" s="32"/>
      <c r="B31" s="49" t="s">
        <v>24</v>
      </c>
      <c r="C31" s="42">
        <v>244</v>
      </c>
      <c r="D31" s="35"/>
      <c r="E31" s="35">
        <v>10200</v>
      </c>
      <c r="F31" s="35"/>
      <c r="G31" s="35">
        <f>'[1]0703-614'!I31+'[1]025050-614'!G31</f>
        <v>0</v>
      </c>
      <c r="H31" s="35">
        <f>'[1]0703-614'!J31+'[1]025050-614'!H31</f>
        <v>0</v>
      </c>
      <c r="I31" s="35">
        <f>'[1]0703-614'!K31+'[1]025050-614'!I31</f>
        <v>0</v>
      </c>
      <c r="J31" s="35">
        <f>'[1]025050-614'!J31</f>
        <v>0</v>
      </c>
      <c r="K31" s="35">
        <f>'[1]025050-614'!K31</f>
        <v>0</v>
      </c>
      <c r="L31" s="35">
        <f>'[1]025050-614'!L31</f>
        <v>0</v>
      </c>
      <c r="M31" s="35">
        <f>'[1]025050-614'!M31</f>
        <v>0</v>
      </c>
      <c r="N31" s="35">
        <f>'[1]025050-614'!N31</f>
        <v>0</v>
      </c>
      <c r="O31" s="35"/>
      <c r="P31" s="35">
        <f>'[1]1103'!O31</f>
        <v>0</v>
      </c>
      <c r="Q31" s="35">
        <f>'[1]1103'!P31</f>
        <v>0</v>
      </c>
      <c r="R31" s="35">
        <f>'[1]1103'!Q31+'[1]025050-614'!Q31</f>
        <v>0</v>
      </c>
      <c r="S31" s="35">
        <v>8500</v>
      </c>
      <c r="T31" s="35"/>
      <c r="U31" s="35">
        <f>'[1]0703-614'!W31+'[1]025050-614'!T31</f>
        <v>0</v>
      </c>
      <c r="V31" s="35">
        <f>'[1]0703-614'!X31+'[1]025050-614'!H31</f>
        <v>0</v>
      </c>
      <c r="W31" s="35">
        <f>'[1]0703-614'!Y31+'[1]025050-614'!V31</f>
        <v>0</v>
      </c>
      <c r="X31" s="35">
        <f>'[1]025050-614'!W31</f>
        <v>0</v>
      </c>
      <c r="Y31" s="35">
        <f>'[1]025050-614'!X31</f>
        <v>0</v>
      </c>
      <c r="Z31" s="35">
        <f>'[1]025050-614'!Y31</f>
        <v>0</v>
      </c>
      <c r="AA31" s="35">
        <f>'[1]025050-614'!Z31</f>
        <v>0</v>
      </c>
      <c r="AB31" s="35">
        <f>'[1]025050-614'!AA31</f>
        <v>0</v>
      </c>
      <c r="AC31" s="35">
        <f>'[1]1103'!AB31</f>
        <v>0</v>
      </c>
      <c r="AD31" s="35">
        <f>'[1]1103'!AC31</f>
        <v>0</v>
      </c>
      <c r="AE31" s="35">
        <f>'[1]1103'!AD31+'[1]025050-614'!AD31</f>
        <v>0</v>
      </c>
      <c r="AF31" s="38">
        <f t="shared" si="25"/>
        <v>1700</v>
      </c>
      <c r="AG31" s="62"/>
      <c r="AH31" s="40"/>
      <c r="AI31" s="43"/>
    </row>
    <row r="32" spans="1:39" ht="15.6" customHeight="1" x14ac:dyDescent="0.25">
      <c r="A32" s="32"/>
      <c r="B32" s="49" t="s">
        <v>25</v>
      </c>
      <c r="C32" s="42">
        <v>244</v>
      </c>
      <c r="D32" s="35"/>
      <c r="E32" s="35">
        <v>10800</v>
      </c>
      <c r="F32" s="35"/>
      <c r="G32" s="35">
        <f>'[1]0703-614'!I32+'[1]025050-614'!G32</f>
        <v>0</v>
      </c>
      <c r="H32" s="35">
        <f>'[1]0703-614'!J32+'[1]025050-614'!H32</f>
        <v>0</v>
      </c>
      <c r="I32" s="35">
        <f>'[1]0703-614'!K32+'[1]025050-614'!I32</f>
        <v>0</v>
      </c>
      <c r="J32" s="35">
        <f>'[1]025050-614'!J32</f>
        <v>0</v>
      </c>
      <c r="K32" s="35">
        <f>'[1]025050-614'!K32</f>
        <v>0</v>
      </c>
      <c r="L32" s="35">
        <f>'[1]025050-614'!L32</f>
        <v>0</v>
      </c>
      <c r="M32" s="35">
        <f>'[1]025050-614'!M32</f>
        <v>0</v>
      </c>
      <c r="N32" s="35">
        <f>'[1]025050-614'!N32</f>
        <v>0</v>
      </c>
      <c r="O32" s="35"/>
      <c r="P32" s="35">
        <f>'[1]1103'!O32</f>
        <v>0</v>
      </c>
      <c r="Q32" s="35">
        <f>'[1]1103'!P32</f>
        <v>0</v>
      </c>
      <c r="R32" s="35">
        <f>'[1]1103'!Q32+'[1]025050-614'!Q32</f>
        <v>0</v>
      </c>
      <c r="S32" s="35">
        <v>9000</v>
      </c>
      <c r="T32" s="35"/>
      <c r="U32" s="35">
        <f>'[1]0703-614'!W32+'[1]025050-614'!T32</f>
        <v>0</v>
      </c>
      <c r="V32" s="35">
        <f>'[1]0703-614'!X32+'[1]025050-614'!H32</f>
        <v>0</v>
      </c>
      <c r="W32" s="35">
        <f>'[1]0703-614'!Y32+'[1]025050-614'!V32</f>
        <v>0</v>
      </c>
      <c r="X32" s="35">
        <f>'[1]025050-614'!W32</f>
        <v>0</v>
      </c>
      <c r="Y32" s="35">
        <f>'[1]025050-614'!X32</f>
        <v>0</v>
      </c>
      <c r="Z32" s="35">
        <f>'[1]025050-614'!Y32</f>
        <v>0</v>
      </c>
      <c r="AA32" s="35">
        <f>'[1]025050-614'!Z32</f>
        <v>0</v>
      </c>
      <c r="AB32" s="35">
        <f>'[1]025050-614'!AA32</f>
        <v>0</v>
      </c>
      <c r="AC32" s="35">
        <f>'[1]1103'!AB32</f>
        <v>0</v>
      </c>
      <c r="AD32" s="35">
        <f>'[1]1103'!AC32</f>
        <v>0</v>
      </c>
      <c r="AE32" s="35">
        <f>'[1]1103'!AD32+'[1]025050-614'!AD32</f>
        <v>0</v>
      </c>
      <c r="AF32" s="38">
        <f t="shared" si="25"/>
        <v>1800</v>
      </c>
      <c r="AG32" s="62"/>
      <c r="AH32" s="40"/>
      <c r="AI32" s="43"/>
    </row>
    <row r="33" spans="1:38" ht="15.6" customHeight="1" x14ac:dyDescent="0.25">
      <c r="A33" s="32"/>
      <c r="B33" s="49" t="s">
        <v>83</v>
      </c>
      <c r="C33" s="42">
        <v>244</v>
      </c>
      <c r="D33" s="35"/>
      <c r="E33" s="35">
        <v>9600</v>
      </c>
      <c r="F33" s="35"/>
      <c r="G33" s="35"/>
      <c r="H33" s="35"/>
      <c r="I33" s="35"/>
      <c r="J33" s="35"/>
      <c r="K33" s="35"/>
      <c r="L33" s="35">
        <f>'[1]0703-614'!N33+'[1]025050-614'!L33</f>
        <v>0</v>
      </c>
      <c r="M33" s="35"/>
      <c r="N33" s="35"/>
      <c r="O33" s="35"/>
      <c r="P33" s="35"/>
      <c r="Q33" s="35"/>
      <c r="R33" s="35"/>
      <c r="S33" s="35">
        <v>9600</v>
      </c>
      <c r="T33" s="35"/>
      <c r="U33" s="35"/>
      <c r="V33" s="35"/>
      <c r="W33" s="35"/>
      <c r="X33" s="35"/>
      <c r="Y33" s="35"/>
      <c r="Z33" s="35">
        <f>'[1]025050-614'!Y33+'[1]0703-614'!AB33</f>
        <v>0</v>
      </c>
      <c r="AA33" s="35"/>
      <c r="AB33" s="35"/>
      <c r="AC33" s="35"/>
      <c r="AD33" s="35"/>
      <c r="AE33" s="35"/>
      <c r="AF33" s="38">
        <f t="shared" si="25"/>
        <v>0</v>
      </c>
      <c r="AG33" s="62"/>
      <c r="AH33" s="40"/>
      <c r="AI33" s="43"/>
    </row>
    <row r="34" spans="1:38" ht="15.6" customHeight="1" x14ac:dyDescent="0.25">
      <c r="A34" s="32"/>
      <c r="B34" s="49" t="s">
        <v>27</v>
      </c>
      <c r="C34" s="42">
        <v>244</v>
      </c>
      <c r="D34" s="35"/>
      <c r="E34" s="35">
        <f>R34</f>
        <v>0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>
        <f>'[1]1103'!Q34+'[1]025050-614'!Q34</f>
        <v>0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>
        <f>'[1]1103'!AD34+'[1]025050-614'!AD34</f>
        <v>0</v>
      </c>
      <c r="AF34" s="38">
        <f t="shared" si="25"/>
        <v>0</v>
      </c>
      <c r="AG34" s="62"/>
      <c r="AH34" s="40"/>
      <c r="AI34" s="43"/>
    </row>
    <row r="35" spans="1:38" ht="15.6" customHeight="1" x14ac:dyDescent="0.25">
      <c r="A35" s="32"/>
      <c r="B35" s="49" t="s">
        <v>28</v>
      </c>
      <c r="C35" s="42">
        <v>244</v>
      </c>
      <c r="D35" s="35"/>
      <c r="E35" s="35">
        <f>F35+G35+H35+I35+J35+K35+L35+M35+N35+O35+P35+Q35+R35</f>
        <v>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>
        <f>'[1]1103'!Q35+'[1]025050-614'!Q35</f>
        <v>0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>
        <f>'[1]1103'!AD35+'[1]025050-614'!AD35</f>
        <v>0</v>
      </c>
      <c r="AF35" s="38">
        <f t="shared" si="25"/>
        <v>0</v>
      </c>
      <c r="AG35" s="66"/>
      <c r="AH35" s="67"/>
      <c r="AI35" s="43"/>
    </row>
    <row r="36" spans="1:38" ht="25.95" customHeight="1" x14ac:dyDescent="0.25">
      <c r="A36" s="22">
        <v>226</v>
      </c>
      <c r="B36" s="44" t="s">
        <v>29</v>
      </c>
      <c r="C36" s="64"/>
      <c r="D36" s="26">
        <f>D37+D45+D46+D47+D48+D53</f>
        <v>222122.4</v>
      </c>
      <c r="E36" s="26">
        <f>SUM(E37)</f>
        <v>1411450.24</v>
      </c>
      <c r="F36" s="26">
        <f t="shared" ref="F36:AF36" si="26">SUM(F37)</f>
        <v>0</v>
      </c>
      <c r="G36" s="26">
        <f t="shared" si="26"/>
        <v>0</v>
      </c>
      <c r="H36" s="26">
        <f t="shared" si="26"/>
        <v>0</v>
      </c>
      <c r="I36" s="26">
        <f t="shared" si="26"/>
        <v>0</v>
      </c>
      <c r="J36" s="26">
        <f t="shared" si="26"/>
        <v>0</v>
      </c>
      <c r="K36" s="26">
        <f t="shared" si="26"/>
        <v>0</v>
      </c>
      <c r="L36" s="26">
        <f t="shared" si="26"/>
        <v>0</v>
      </c>
      <c r="M36" s="26">
        <f t="shared" si="26"/>
        <v>0</v>
      </c>
      <c r="N36" s="26">
        <f t="shared" si="26"/>
        <v>0</v>
      </c>
      <c r="O36" s="26">
        <f t="shared" si="26"/>
        <v>0</v>
      </c>
      <c r="P36" s="26">
        <f t="shared" si="26"/>
        <v>0</v>
      </c>
      <c r="Q36" s="26">
        <f t="shared" si="26"/>
        <v>0</v>
      </c>
      <c r="R36" s="26">
        <f t="shared" si="26"/>
        <v>0</v>
      </c>
      <c r="S36" s="26">
        <f t="shared" si="26"/>
        <v>1492266.56</v>
      </c>
      <c r="T36" s="26">
        <f t="shared" si="26"/>
        <v>0</v>
      </c>
      <c r="U36" s="26">
        <f t="shared" si="26"/>
        <v>0</v>
      </c>
      <c r="V36" s="26">
        <f t="shared" si="26"/>
        <v>0</v>
      </c>
      <c r="W36" s="26">
        <f t="shared" si="26"/>
        <v>0</v>
      </c>
      <c r="X36" s="26">
        <f t="shared" si="26"/>
        <v>0</v>
      </c>
      <c r="Y36" s="26">
        <f t="shared" si="26"/>
        <v>0</v>
      </c>
      <c r="Z36" s="26">
        <f t="shared" si="26"/>
        <v>0</v>
      </c>
      <c r="AA36" s="26">
        <f t="shared" si="26"/>
        <v>0</v>
      </c>
      <c r="AB36" s="26">
        <f t="shared" si="26"/>
        <v>0</v>
      </c>
      <c r="AC36" s="26">
        <f t="shared" si="26"/>
        <v>0</v>
      </c>
      <c r="AD36" s="26">
        <f t="shared" si="26"/>
        <v>0</v>
      </c>
      <c r="AE36" s="26">
        <f t="shared" si="26"/>
        <v>0</v>
      </c>
      <c r="AF36" s="26">
        <f t="shared" si="26"/>
        <v>141306.0799999999</v>
      </c>
      <c r="AG36" s="62">
        <f>'[1]1103'!E36+'[1]0703-614'!G35+'[1]025050-614'!E36</f>
        <v>0</v>
      </c>
      <c r="AH36" s="68"/>
      <c r="AI36" s="43"/>
    </row>
    <row r="37" spans="1:38" ht="39.6" customHeight="1" x14ac:dyDescent="0.25">
      <c r="A37" s="32"/>
      <c r="B37" s="41" t="s">
        <v>79</v>
      </c>
      <c r="C37" s="42">
        <v>244</v>
      </c>
      <c r="D37" s="38">
        <f>D38+D39+D40+D41+D42+D43+D44</f>
        <v>0</v>
      </c>
      <c r="E37" s="118">
        <f>SUM(E38:E49)</f>
        <v>1411450.24</v>
      </c>
      <c r="F37" s="118">
        <f t="shared" ref="F37:AF37" si="27">SUM(F38:F49)</f>
        <v>0</v>
      </c>
      <c r="G37" s="118">
        <f t="shared" si="27"/>
        <v>0</v>
      </c>
      <c r="H37" s="118">
        <f t="shared" si="27"/>
        <v>0</v>
      </c>
      <c r="I37" s="118">
        <f t="shared" si="27"/>
        <v>0</v>
      </c>
      <c r="J37" s="118">
        <f t="shared" si="27"/>
        <v>0</v>
      </c>
      <c r="K37" s="118">
        <f t="shared" si="27"/>
        <v>0</v>
      </c>
      <c r="L37" s="118">
        <f t="shared" si="27"/>
        <v>0</v>
      </c>
      <c r="M37" s="118">
        <f t="shared" si="27"/>
        <v>0</v>
      </c>
      <c r="N37" s="118">
        <f t="shared" si="27"/>
        <v>0</v>
      </c>
      <c r="O37" s="118">
        <f t="shared" si="27"/>
        <v>0</v>
      </c>
      <c r="P37" s="118">
        <f t="shared" si="27"/>
        <v>0</v>
      </c>
      <c r="Q37" s="118">
        <f t="shared" si="27"/>
        <v>0</v>
      </c>
      <c r="R37" s="118">
        <f t="shared" si="27"/>
        <v>0</v>
      </c>
      <c r="S37" s="118">
        <f t="shared" si="27"/>
        <v>1492266.56</v>
      </c>
      <c r="T37" s="118">
        <f t="shared" si="27"/>
        <v>0</v>
      </c>
      <c r="U37" s="118">
        <f t="shared" si="27"/>
        <v>0</v>
      </c>
      <c r="V37" s="118">
        <f t="shared" si="27"/>
        <v>0</v>
      </c>
      <c r="W37" s="118">
        <f t="shared" si="27"/>
        <v>0</v>
      </c>
      <c r="X37" s="118">
        <f t="shared" si="27"/>
        <v>0</v>
      </c>
      <c r="Y37" s="118">
        <f t="shared" si="27"/>
        <v>0</v>
      </c>
      <c r="Z37" s="118">
        <f t="shared" si="27"/>
        <v>0</v>
      </c>
      <c r="AA37" s="118">
        <f t="shared" si="27"/>
        <v>0</v>
      </c>
      <c r="AB37" s="118">
        <f t="shared" si="27"/>
        <v>0</v>
      </c>
      <c r="AC37" s="118">
        <f t="shared" si="27"/>
        <v>0</v>
      </c>
      <c r="AD37" s="118">
        <f t="shared" si="27"/>
        <v>0</v>
      </c>
      <c r="AE37" s="118">
        <f t="shared" si="27"/>
        <v>0</v>
      </c>
      <c r="AF37" s="118">
        <f t="shared" si="27"/>
        <v>141306.0799999999</v>
      </c>
      <c r="AG37" s="62"/>
      <c r="AH37" s="43"/>
      <c r="AI37" s="43"/>
      <c r="AL37" s="46"/>
    </row>
    <row r="38" spans="1:38" ht="15.6" customHeight="1" x14ac:dyDescent="0.25">
      <c r="A38" s="32"/>
      <c r="B38" s="41" t="s">
        <v>68</v>
      </c>
      <c r="C38" s="42"/>
      <c r="D38" s="35"/>
      <c r="E38" s="35">
        <v>25428</v>
      </c>
      <c r="F38" s="35"/>
      <c r="G38" s="35"/>
      <c r="H38" s="35"/>
      <c r="I38" s="35">
        <f>'[1]0703-614'!K37+'[1]025050-614'!I38</f>
        <v>0</v>
      </c>
      <c r="J38" s="35">
        <f>'[1]025050-614'!J38</f>
        <v>0</v>
      </c>
      <c r="K38" s="35">
        <f>'[1]025050-614'!K38</f>
        <v>0</v>
      </c>
      <c r="L38" s="35">
        <f>'[1]025050-614'!L38</f>
        <v>0</v>
      </c>
      <c r="M38" s="35">
        <f>'[1]025050-614'!M38</f>
        <v>0</v>
      </c>
      <c r="N38" s="35">
        <f>'[1]1103'!N38+'[1]0703-614'!P37+'[1]025050-614'!N38</f>
        <v>0</v>
      </c>
      <c r="O38" s="35"/>
      <c r="P38" s="35">
        <f>'[1]1103'!O38+'[1]025050-614'!O38</f>
        <v>0</v>
      </c>
      <c r="Q38" s="35">
        <f>'[1]025050-614'!P38</f>
        <v>0</v>
      </c>
      <c r="R38" s="35">
        <f>'[1]025050-614'!Q38</f>
        <v>0</v>
      </c>
      <c r="S38" s="35">
        <v>21190</v>
      </c>
      <c r="T38" s="35">
        <v>0</v>
      </c>
      <c r="U38" s="35"/>
      <c r="V38" s="35"/>
      <c r="W38" s="35">
        <f>'[1]0703-614'!Y37+'[1]025050-614'!V38</f>
        <v>0</v>
      </c>
      <c r="X38" s="35">
        <f>'[1]025050-614'!W38</f>
        <v>0</v>
      </c>
      <c r="Y38" s="35">
        <f>'[1]025050-614'!X38</f>
        <v>0</v>
      </c>
      <c r="Z38" s="35">
        <f>'[1]025050-614'!Y38</f>
        <v>0</v>
      </c>
      <c r="AA38" s="35">
        <f>'[1]025050-614'!Z38</f>
        <v>0</v>
      </c>
      <c r="AB38" s="35">
        <f>'[1]025050-614'!AA38</f>
        <v>0</v>
      </c>
      <c r="AC38" s="35">
        <f>'[1]1103'!AB38+'[1]025050-614'!AB38</f>
        <v>0</v>
      </c>
      <c r="AD38" s="35">
        <f>'[1]025050-614'!AC38</f>
        <v>0</v>
      </c>
      <c r="AE38" s="35">
        <f>'[1]025050-614'!AD38</f>
        <v>0</v>
      </c>
      <c r="AF38" s="35">
        <f t="shared" ref="AF38:AF61" si="28">D38+E38-S38</f>
        <v>4238</v>
      </c>
      <c r="AG38" s="62"/>
      <c r="AH38" s="43"/>
      <c r="AI38" s="43"/>
    </row>
    <row r="39" spans="1:38" ht="15.6" customHeight="1" x14ac:dyDescent="0.25">
      <c r="A39" s="32"/>
      <c r="B39" s="41" t="s">
        <v>30</v>
      </c>
      <c r="C39" s="42"/>
      <c r="D39" s="35"/>
      <c r="E39" s="35">
        <v>36000</v>
      </c>
      <c r="F39" s="35"/>
      <c r="G39" s="35"/>
      <c r="H39" s="35">
        <f>'[1]0703-614'!J38+'[1]025050-614'!H39</f>
        <v>0</v>
      </c>
      <c r="I39" s="35"/>
      <c r="J39" s="35"/>
      <c r="K39" s="35"/>
      <c r="L39" s="35">
        <f>'[1]0703-614'!N38</f>
        <v>0</v>
      </c>
      <c r="M39" s="35"/>
      <c r="N39" s="35">
        <f>'[1]1103'!N39+'[1]0703-614'!P38+'[1]025050-614'!N40</f>
        <v>0</v>
      </c>
      <c r="O39" s="35"/>
      <c r="P39" s="35"/>
      <c r="Q39" s="35">
        <f>'[1]025050-614'!P39</f>
        <v>0</v>
      </c>
      <c r="R39" s="35">
        <f>'[1]1103'!Q39+'[1]025050-614'!Q39</f>
        <v>0</v>
      </c>
      <c r="S39" s="35">
        <v>26400</v>
      </c>
      <c r="T39" s="35"/>
      <c r="U39" s="35"/>
      <c r="V39" s="35">
        <f>'[1]0703-614'!X38+'[1]025050-614'!U39</f>
        <v>0</v>
      </c>
      <c r="W39" s="35"/>
      <c r="X39" s="35"/>
      <c r="Y39" s="35"/>
      <c r="Z39" s="35">
        <f>'[1]0703-614'!AB38</f>
        <v>0</v>
      </c>
      <c r="AA39" s="35"/>
      <c r="AB39" s="35">
        <f>'[1]1103'!AA39+'[1]0703-614'!AD38</f>
        <v>0</v>
      </c>
      <c r="AC39" s="35"/>
      <c r="AD39" s="35">
        <f>'[1]025050-614'!AC39</f>
        <v>0</v>
      </c>
      <c r="AE39" s="35">
        <f>'[1]1103'!AD39+'[1]025050-614'!AD39</f>
        <v>0</v>
      </c>
      <c r="AF39" s="35">
        <f t="shared" si="28"/>
        <v>9600</v>
      </c>
      <c r="AG39" s="62"/>
      <c r="AH39" s="43"/>
      <c r="AI39" s="43"/>
    </row>
    <row r="40" spans="1:38" ht="15.6" customHeight="1" x14ac:dyDescent="0.25">
      <c r="A40" s="32"/>
      <c r="B40" s="41" t="s">
        <v>31</v>
      </c>
      <c r="C40" s="42"/>
      <c r="D40" s="35"/>
      <c r="E40" s="35">
        <v>14200</v>
      </c>
      <c r="F40" s="35"/>
      <c r="G40" s="35"/>
      <c r="H40" s="35"/>
      <c r="I40" s="35"/>
      <c r="J40" s="35"/>
      <c r="K40" s="35"/>
      <c r="L40" s="35"/>
      <c r="M40" s="35">
        <f>'[1]0703-614'!O39+'[1]025050-614'!M40</f>
        <v>0</v>
      </c>
      <c r="N40" s="35">
        <f>'[1]1103'!N40+'[1]0703-614'!P39</f>
        <v>0</v>
      </c>
      <c r="O40" s="35"/>
      <c r="P40" s="35"/>
      <c r="Q40" s="35"/>
      <c r="R40" s="35"/>
      <c r="S40" s="35">
        <v>14200</v>
      </c>
      <c r="T40" s="35"/>
      <c r="U40" s="35"/>
      <c r="V40" s="35"/>
      <c r="W40" s="35"/>
      <c r="X40" s="35"/>
      <c r="Y40" s="35"/>
      <c r="Z40" s="35"/>
      <c r="AA40" s="35">
        <f>'[1]0703-614'!O39+'[1]025050-614'!Z40</f>
        <v>0</v>
      </c>
      <c r="AB40" s="35">
        <f>'[1]1103'!AA40+'[1]0703-614'!AD39</f>
        <v>0</v>
      </c>
      <c r="AC40" s="35"/>
      <c r="AD40" s="35"/>
      <c r="AE40" s="35"/>
      <c r="AF40" s="35">
        <f t="shared" si="28"/>
        <v>0</v>
      </c>
      <c r="AG40" s="62"/>
      <c r="AH40" s="43"/>
      <c r="AI40" s="43"/>
    </row>
    <row r="41" spans="1:38" ht="15.6" customHeight="1" x14ac:dyDescent="0.25">
      <c r="A41" s="32"/>
      <c r="B41" s="41" t="s">
        <v>32</v>
      </c>
      <c r="C41" s="42"/>
      <c r="D41" s="35"/>
      <c r="E41" s="35">
        <f>SUM(5070)</f>
        <v>5070</v>
      </c>
      <c r="F41" s="35"/>
      <c r="G41" s="35"/>
      <c r="H41" s="35"/>
      <c r="I41" s="35"/>
      <c r="J41" s="35">
        <f>'[1]0703-614'!L40+'[1]025050-614'!J41</f>
        <v>0</v>
      </c>
      <c r="K41" s="35"/>
      <c r="L41" s="35"/>
      <c r="M41" s="35"/>
      <c r="N41" s="35">
        <f>'[1]1103'!N41+'[1]0703-614'!P40</f>
        <v>0</v>
      </c>
      <c r="O41" s="35"/>
      <c r="P41" s="35"/>
      <c r="Q41" s="35"/>
      <c r="R41" s="35">
        <f>'[1]025050-614'!Q41</f>
        <v>0</v>
      </c>
      <c r="S41" s="35">
        <v>5070</v>
      </c>
      <c r="T41" s="35"/>
      <c r="U41" s="35"/>
      <c r="V41" s="35"/>
      <c r="W41" s="35"/>
      <c r="X41" s="35">
        <f>'[1]0703-614'!Z40+'[1]025050-614'!W41</f>
        <v>0</v>
      </c>
      <c r="Y41" s="35"/>
      <c r="Z41" s="35"/>
      <c r="AA41" s="35"/>
      <c r="AB41" s="35">
        <f>'[1]1103'!AA41+'[1]0703-614'!AD40</f>
        <v>0</v>
      </c>
      <c r="AC41" s="35"/>
      <c r="AD41" s="35"/>
      <c r="AE41" s="35"/>
      <c r="AF41" s="35">
        <f t="shared" si="28"/>
        <v>0</v>
      </c>
      <c r="AG41" s="62"/>
      <c r="AH41" s="43"/>
      <c r="AI41" s="43"/>
    </row>
    <row r="42" spans="1:38" ht="15.6" customHeight="1" x14ac:dyDescent="0.25">
      <c r="A42" s="32"/>
      <c r="B42" s="41" t="s">
        <v>33</v>
      </c>
      <c r="C42" s="42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>
        <f t="shared" si="28"/>
        <v>0</v>
      </c>
      <c r="AG42" s="62"/>
      <c r="AH42" s="43"/>
      <c r="AI42" s="43"/>
    </row>
    <row r="43" spans="1:38" ht="15.6" customHeight="1" x14ac:dyDescent="0.25">
      <c r="A43" s="32"/>
      <c r="B43" s="41" t="s">
        <v>34</v>
      </c>
      <c r="C43" s="42"/>
      <c r="D43" s="35"/>
      <c r="E43" s="35">
        <v>69451.199999999997</v>
      </c>
      <c r="F43" s="35"/>
      <c r="G43" s="35"/>
      <c r="H43" s="35"/>
      <c r="I43" s="35"/>
      <c r="J43" s="35"/>
      <c r="K43" s="35"/>
      <c r="L43" s="35">
        <f>'[1]0703-614'!N42+'[1]025050-614'!L43</f>
        <v>0</v>
      </c>
      <c r="M43" s="35">
        <f>'[1]025050-614'!M43+'[1]1103'!M43</f>
        <v>0</v>
      </c>
      <c r="N43" s="35">
        <f>'[1]1103'!N43+'[1]0703-614'!P42+'[1]025050-614'!N43</f>
        <v>0</v>
      </c>
      <c r="O43" s="35"/>
      <c r="P43" s="35">
        <f>'[1]1103'!O43</f>
        <v>0</v>
      </c>
      <c r="Q43" s="35">
        <f>'[1]1103'!P43</f>
        <v>0</v>
      </c>
      <c r="R43" s="35">
        <f>'[1]1103'!AD43+'[1]025050-614'!Q43</f>
        <v>0</v>
      </c>
      <c r="S43" s="35">
        <v>57876</v>
      </c>
      <c r="T43" s="35"/>
      <c r="U43" s="35"/>
      <c r="V43" s="35"/>
      <c r="W43" s="35"/>
      <c r="X43" s="35"/>
      <c r="Y43" s="35"/>
      <c r="Z43" s="35">
        <f>'[1]0703-614'!AB42+'[1]025050-614'!Y43</f>
        <v>0</v>
      </c>
      <c r="AA43" s="35">
        <f>'[1]1103'!Z43+'[1]025050-614'!Z43</f>
        <v>0</v>
      </c>
      <c r="AB43" s="35">
        <f>'[1]1103'!AA43+'[1]0703-614'!AD42</f>
        <v>0</v>
      </c>
      <c r="AC43" s="35">
        <f>'[1]1103'!AB43</f>
        <v>0</v>
      </c>
      <c r="AD43" s="35">
        <f>'[1]1103'!AC43</f>
        <v>0</v>
      </c>
      <c r="AE43" s="35">
        <f>'[1]1103'!AD43</f>
        <v>0</v>
      </c>
      <c r="AF43" s="35">
        <f t="shared" si="28"/>
        <v>11575.199999999997</v>
      </c>
      <c r="AG43" s="62"/>
      <c r="AH43" s="43"/>
      <c r="AI43" s="43"/>
    </row>
    <row r="44" spans="1:38" ht="15.6" customHeight="1" x14ac:dyDescent="0.25">
      <c r="A44" s="32"/>
      <c r="B44" s="41" t="s">
        <v>35</v>
      </c>
      <c r="C44" s="42"/>
      <c r="D44" s="35"/>
      <c r="E44" s="35">
        <v>12723.12</v>
      </c>
      <c r="F44" s="35"/>
      <c r="G44" s="35">
        <f>'[1]0703-614'!I43+'[1]025050-614'!G44</f>
        <v>0</v>
      </c>
      <c r="H44" s="35">
        <f>'[1]0703-614'!J43+'[1]025050-614'!H44</f>
        <v>0</v>
      </c>
      <c r="I44" s="35">
        <f>'[1]0703-614'!K43+'[1]025050-614'!I44</f>
        <v>0</v>
      </c>
      <c r="J44" s="35">
        <f>'[1]025050-614'!J44</f>
        <v>0</v>
      </c>
      <c r="K44" s="35">
        <f>'[1]025050-614'!K44</f>
        <v>0</v>
      </c>
      <c r="L44" s="35">
        <f>'[1]025050-614'!L44</f>
        <v>0</v>
      </c>
      <c r="M44" s="35"/>
      <c r="N44" s="35">
        <f>'[1]1103'!N44+'[1]0703-614'!P43+'[1]025050-614'!N44</f>
        <v>0</v>
      </c>
      <c r="O44" s="35"/>
      <c r="P44" s="35">
        <f>'[1]1103'!O44</f>
        <v>0</v>
      </c>
      <c r="Q44" s="35">
        <f>'[1]1103'!P44+'[1]025050-614'!P44</f>
        <v>0</v>
      </c>
      <c r="R44" s="35">
        <f>'[1]025050-614'!Q44</f>
        <v>0</v>
      </c>
      <c r="S44" s="35">
        <v>12723.12</v>
      </c>
      <c r="T44" s="35"/>
      <c r="U44" s="35">
        <f>'[1]0703-614'!W43+'[1]025050-614'!T44</f>
        <v>0</v>
      </c>
      <c r="V44" s="35">
        <f>'[1]0703-614'!X43+'[1]025050-614'!H44</f>
        <v>0</v>
      </c>
      <c r="W44" s="35">
        <f>'[1]0703-614'!Y43+'[1]025050-614'!V44</f>
        <v>0</v>
      </c>
      <c r="X44" s="35">
        <f>'[1]025050-614'!W44</f>
        <v>0</v>
      </c>
      <c r="Y44" s="35">
        <f>'[1]025050-614'!X44</f>
        <v>0</v>
      </c>
      <c r="Z44" s="35">
        <f>'[1]025050-614'!Y44</f>
        <v>0</v>
      </c>
      <c r="AA44" s="35"/>
      <c r="AB44" s="35">
        <f>'[1]025050-614'!AA44</f>
        <v>0</v>
      </c>
      <c r="AC44" s="35">
        <f>'[1]1103'!AB44</f>
        <v>0</v>
      </c>
      <c r="AD44" s="35">
        <f>'[1]1103'!AC44+'[1]025050-614'!AC44</f>
        <v>0</v>
      </c>
      <c r="AE44" s="35">
        <f>'[1]025050-614'!AD44</f>
        <v>0</v>
      </c>
      <c r="AF44" s="35">
        <f t="shared" si="28"/>
        <v>0</v>
      </c>
      <c r="AG44" s="62"/>
      <c r="AH44" s="43"/>
      <c r="AI44" s="43"/>
    </row>
    <row r="45" spans="1:38" ht="15.6" customHeight="1" x14ac:dyDescent="0.25">
      <c r="A45" s="32"/>
      <c r="B45" s="41" t="s">
        <v>36</v>
      </c>
      <c r="C45" s="42">
        <v>244</v>
      </c>
      <c r="D45" s="35">
        <v>222122.4</v>
      </c>
      <c r="E45" s="35">
        <f>692677.92+446400</f>
        <v>1139077.92</v>
      </c>
      <c r="F45" s="35"/>
      <c r="G45" s="35">
        <f>'[1]0703-614'!I44+'[1]025050-614'!G45</f>
        <v>0</v>
      </c>
      <c r="H45" s="35">
        <f>'[1]0703-614'!J44+'[1]025050-614'!H45</f>
        <v>0</v>
      </c>
      <c r="I45" s="35">
        <f>'[1]0703-614'!K44+'[1]025050-614'!I45</f>
        <v>0</v>
      </c>
      <c r="J45" s="35">
        <f>'[1]025050-614'!J45</f>
        <v>0</v>
      </c>
      <c r="K45" s="35">
        <f>'[1]025050-614'!K45</f>
        <v>0</v>
      </c>
      <c r="L45" s="35">
        <f>'[1]1103'!L45</f>
        <v>0</v>
      </c>
      <c r="M45" s="35">
        <f>'[1]1103'!M45</f>
        <v>0</v>
      </c>
      <c r="N45" s="35">
        <f>'[1]1103'!N45+'[1]0703-614'!P44+'[1]025050-614'!N45</f>
        <v>0</v>
      </c>
      <c r="O45" s="35"/>
      <c r="P45" s="35">
        <f>'[1]1103'!O45</f>
        <v>0</v>
      </c>
      <c r="Q45" s="35">
        <f>'[1]1103'!P45</f>
        <v>0</v>
      </c>
      <c r="R45" s="35">
        <f>'[1]1103'!Q45+'[1]025050-614'!Q45</f>
        <v>0</v>
      </c>
      <c r="S45" s="35">
        <f>777054.99+465623.32+2629.13</f>
        <v>1245307.44</v>
      </c>
      <c r="T45" s="35"/>
      <c r="U45" s="35">
        <f>'[1]0703-614'!W44+'[1]025050-614'!T45</f>
        <v>0</v>
      </c>
      <c r="V45" s="35">
        <f>'[1]0703-614'!X44+'[1]025050-614'!H45</f>
        <v>0</v>
      </c>
      <c r="W45" s="35">
        <f>'[1]0703-614'!Y44+'[1]025050-614'!V45</f>
        <v>0</v>
      </c>
      <c r="X45" s="35">
        <f>'[1]025050-614'!W45</f>
        <v>0</v>
      </c>
      <c r="Y45" s="35">
        <f>'[1]025050-614'!X45</f>
        <v>0</v>
      </c>
      <c r="Z45" s="35">
        <f>'[1]1103'!Y45</f>
        <v>0</v>
      </c>
      <c r="AA45" s="35">
        <f>'[1]1103'!Z45</f>
        <v>0</v>
      </c>
      <c r="AB45" s="35">
        <f>'[1]1103'!AA45+'[1]025050-614'!AA45</f>
        <v>0</v>
      </c>
      <c r="AC45" s="35">
        <f>'[1]1103'!AB45</f>
        <v>0</v>
      </c>
      <c r="AD45" s="35">
        <f>'[1]1103'!AC45++'[1]025050-614'!AC45</f>
        <v>0</v>
      </c>
      <c r="AE45" s="35">
        <f>'[1]1103'!AD45+'[1]025050-614'!AD45</f>
        <v>0</v>
      </c>
      <c r="AF45" s="35">
        <f>SUM(D45+E45-S45)</f>
        <v>115892.87999999989</v>
      </c>
      <c r="AG45" s="62"/>
      <c r="AH45" s="43"/>
      <c r="AI45" s="43"/>
    </row>
    <row r="46" spans="1:38" ht="15.6" customHeight="1" x14ac:dyDescent="0.25">
      <c r="A46" s="32"/>
      <c r="B46" s="49" t="s">
        <v>26</v>
      </c>
      <c r="C46" s="42">
        <v>244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>
        <f t="shared" si="28"/>
        <v>0</v>
      </c>
      <c r="AG46" s="62"/>
      <c r="AH46" s="40"/>
      <c r="AI46" s="43"/>
    </row>
    <row r="47" spans="1:38" ht="15.6" customHeight="1" x14ac:dyDescent="0.25">
      <c r="A47" s="32"/>
      <c r="B47" s="41" t="s">
        <v>37</v>
      </c>
      <c r="C47" s="42">
        <v>244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>
        <f t="shared" si="28"/>
        <v>0</v>
      </c>
      <c r="AG47" s="62"/>
      <c r="AH47" s="40"/>
      <c r="AI47" s="43"/>
    </row>
    <row r="48" spans="1:38" ht="15.6" customHeight="1" x14ac:dyDescent="0.25">
      <c r="A48" s="32"/>
      <c r="B48" s="41" t="s">
        <v>38</v>
      </c>
      <c r="C48" s="42">
        <v>244</v>
      </c>
      <c r="D48" s="35">
        <f>1164.21-1164.21</f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>
        <f t="shared" si="28"/>
        <v>0</v>
      </c>
      <c r="AG48" s="62"/>
      <c r="AH48" s="40"/>
      <c r="AI48" s="43"/>
    </row>
    <row r="49" spans="1:35" ht="15.6" customHeight="1" x14ac:dyDescent="0.25">
      <c r="A49" s="32"/>
      <c r="B49" s="41" t="s">
        <v>39</v>
      </c>
      <c r="C49" s="42">
        <v>244</v>
      </c>
      <c r="D49" s="35"/>
      <c r="E49" s="35">
        <f>60000+49500</f>
        <v>109500</v>
      </c>
      <c r="F49" s="35"/>
      <c r="G49" s="35"/>
      <c r="H49" s="35"/>
      <c r="I49" s="35"/>
      <c r="J49" s="35"/>
      <c r="K49" s="35"/>
      <c r="L49" s="35"/>
      <c r="M49" s="35"/>
      <c r="N49" s="35">
        <f>'[1]1103'!N49</f>
        <v>0</v>
      </c>
      <c r="O49" s="35"/>
      <c r="P49" s="35">
        <f>'[1]1103'!O49</f>
        <v>0</v>
      </c>
      <c r="Q49" s="35"/>
      <c r="R49" s="35"/>
      <c r="S49" s="35">
        <f>60000+49500</f>
        <v>109500</v>
      </c>
      <c r="T49" s="35"/>
      <c r="U49" s="35"/>
      <c r="V49" s="35"/>
      <c r="W49" s="35"/>
      <c r="X49" s="35"/>
      <c r="Y49" s="35"/>
      <c r="Z49" s="35"/>
      <c r="AA49" s="35"/>
      <c r="AB49" s="35">
        <f>'[1]1103'!AA49</f>
        <v>0</v>
      </c>
      <c r="AC49" s="35">
        <f>'[1]1103'!AB49</f>
        <v>0</v>
      </c>
      <c r="AD49" s="35"/>
      <c r="AE49" s="35"/>
      <c r="AF49" s="35">
        <f t="shared" si="28"/>
        <v>0</v>
      </c>
      <c r="AG49" s="62"/>
      <c r="AH49" s="40"/>
      <c r="AI49" s="43"/>
    </row>
    <row r="50" spans="1:35" ht="21" customHeight="1" x14ac:dyDescent="0.25">
      <c r="A50" s="22">
        <v>264</v>
      </c>
      <c r="B50" s="44" t="s">
        <v>40</v>
      </c>
      <c r="C50" s="64">
        <v>321</v>
      </c>
      <c r="D50" s="26">
        <f>D63</f>
        <v>0</v>
      </c>
      <c r="E50" s="26">
        <f t="shared" ref="E50:AF50" si="29">E63</f>
        <v>65100</v>
      </c>
      <c r="F50" s="26">
        <f t="shared" si="29"/>
        <v>0</v>
      </c>
      <c r="G50" s="26">
        <f t="shared" si="29"/>
        <v>0</v>
      </c>
      <c r="H50" s="26">
        <f t="shared" si="29"/>
        <v>0</v>
      </c>
      <c r="I50" s="26">
        <f t="shared" si="29"/>
        <v>0</v>
      </c>
      <c r="J50" s="26">
        <f t="shared" si="29"/>
        <v>0</v>
      </c>
      <c r="K50" s="26">
        <f t="shared" si="29"/>
        <v>0</v>
      </c>
      <c r="L50" s="26">
        <f t="shared" si="29"/>
        <v>0</v>
      </c>
      <c r="M50" s="26">
        <f t="shared" si="29"/>
        <v>0</v>
      </c>
      <c r="N50" s="26">
        <f t="shared" si="29"/>
        <v>0</v>
      </c>
      <c r="O50" s="26">
        <f t="shared" si="29"/>
        <v>0</v>
      </c>
      <c r="P50" s="26">
        <f t="shared" si="29"/>
        <v>0</v>
      </c>
      <c r="Q50" s="26">
        <f t="shared" si="29"/>
        <v>0</v>
      </c>
      <c r="R50" s="26">
        <f t="shared" si="29"/>
        <v>0</v>
      </c>
      <c r="S50" s="26">
        <f t="shared" si="29"/>
        <v>53651.28</v>
      </c>
      <c r="T50" s="26">
        <f t="shared" si="29"/>
        <v>0</v>
      </c>
      <c r="U50" s="26">
        <f t="shared" si="29"/>
        <v>5366.13</v>
      </c>
      <c r="V50" s="26">
        <f t="shared" si="29"/>
        <v>0</v>
      </c>
      <c r="W50" s="26">
        <f t="shared" si="29"/>
        <v>0</v>
      </c>
      <c r="X50" s="26">
        <f t="shared" si="29"/>
        <v>0</v>
      </c>
      <c r="Y50" s="26">
        <f t="shared" si="29"/>
        <v>0</v>
      </c>
      <c r="Z50" s="26">
        <f t="shared" si="29"/>
        <v>0</v>
      </c>
      <c r="AA50" s="26">
        <f t="shared" si="29"/>
        <v>0</v>
      </c>
      <c r="AB50" s="26">
        <f t="shared" si="29"/>
        <v>0</v>
      </c>
      <c r="AC50" s="26">
        <f t="shared" si="29"/>
        <v>0</v>
      </c>
      <c r="AD50" s="26">
        <f t="shared" si="29"/>
        <v>0</v>
      </c>
      <c r="AE50" s="26">
        <f t="shared" si="29"/>
        <v>0</v>
      </c>
      <c r="AF50" s="26">
        <f t="shared" si="29"/>
        <v>11448.720000000001</v>
      </c>
      <c r="AG50" s="62"/>
      <c r="AH50" s="40"/>
      <c r="AI50" s="43"/>
    </row>
    <row r="51" spans="1:35" ht="3.6" hidden="1" customHeight="1" x14ac:dyDescent="0.25">
      <c r="A51" s="32"/>
      <c r="B51" s="41"/>
      <c r="C51" s="42"/>
      <c r="D51" s="35"/>
      <c r="E51" s="35">
        <f t="shared" ref="E51:E53" si="30">F51+G51+H51+I51+J51+K51+L51+M51+N51+P51+Q51+R51</f>
        <v>0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>
        <f t="shared" si="28"/>
        <v>0</v>
      </c>
      <c r="AG51" s="62"/>
      <c r="AH51" s="40"/>
      <c r="AI51" s="43"/>
    </row>
    <row r="52" spans="1:35" ht="13.2" hidden="1" x14ac:dyDescent="0.25">
      <c r="A52" s="32"/>
      <c r="B52" s="41"/>
      <c r="C52" s="42"/>
      <c r="D52" s="35"/>
      <c r="E52" s="35">
        <f t="shared" si="30"/>
        <v>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>
        <f t="shared" si="28"/>
        <v>0</v>
      </c>
      <c r="AG52" s="62"/>
      <c r="AH52" s="40"/>
      <c r="AI52" s="43"/>
    </row>
    <row r="53" spans="1:35" ht="13.2" hidden="1" x14ac:dyDescent="0.25">
      <c r="A53" s="32"/>
      <c r="B53" s="41"/>
      <c r="C53" s="42"/>
      <c r="D53" s="35"/>
      <c r="E53" s="35">
        <f t="shared" si="30"/>
        <v>0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>
        <f>U53+V53+W53+X53+Y53+Z53+AA53+AB53+AC53+AD53+AE53</f>
        <v>0</v>
      </c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>
        <f t="shared" si="28"/>
        <v>0</v>
      </c>
      <c r="AG53" s="62"/>
      <c r="AH53" s="40"/>
      <c r="AI53" s="43"/>
    </row>
    <row r="54" spans="1:35" ht="22.5" hidden="1" customHeight="1" outlineLevel="1" x14ac:dyDescent="0.25">
      <c r="A54" s="32"/>
      <c r="B54" s="41"/>
      <c r="C54" s="42"/>
      <c r="D54" s="35">
        <f>D55+D56+D57</f>
        <v>0</v>
      </c>
      <c r="E54" s="35">
        <f t="shared" ref="E54:E61" si="31">F54+G54+H54+I54+J54+K54</f>
        <v>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>
        <f>S55+S56+S57</f>
        <v>0</v>
      </c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>
        <f t="shared" si="28"/>
        <v>0</v>
      </c>
      <c r="AG54" s="62"/>
      <c r="AH54" s="40"/>
      <c r="AI54" s="43"/>
    </row>
    <row r="55" spans="1:35" ht="13.2" hidden="1" outlineLevel="1" x14ac:dyDescent="0.25">
      <c r="A55" s="32"/>
      <c r="B55" s="41"/>
      <c r="C55" s="42"/>
      <c r="D55" s="35"/>
      <c r="E55" s="35">
        <f t="shared" si="31"/>
        <v>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>
        <v>0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>
        <f t="shared" si="28"/>
        <v>0</v>
      </c>
      <c r="AG55" s="62"/>
      <c r="AH55" s="63"/>
      <c r="AI55" s="63"/>
    </row>
    <row r="56" spans="1:35" ht="13.2" hidden="1" outlineLevel="1" x14ac:dyDescent="0.25">
      <c r="A56" s="32"/>
      <c r="B56" s="41"/>
      <c r="C56" s="42"/>
      <c r="D56" s="35"/>
      <c r="E56" s="35">
        <f t="shared" si="31"/>
        <v>0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>
        <v>0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>
        <f t="shared" si="28"/>
        <v>0</v>
      </c>
      <c r="AG56" s="62"/>
      <c r="AH56" s="40"/>
      <c r="AI56" s="43"/>
    </row>
    <row r="57" spans="1:35" ht="13.2" hidden="1" outlineLevel="1" x14ac:dyDescent="0.25">
      <c r="A57" s="32"/>
      <c r="B57" s="41"/>
      <c r="C57" s="42"/>
      <c r="D57" s="35"/>
      <c r="E57" s="35">
        <f t="shared" si="31"/>
        <v>0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>
        <v>0</v>
      </c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>
        <f t="shared" si="28"/>
        <v>0</v>
      </c>
      <c r="AG57" s="62"/>
      <c r="AH57" s="40"/>
      <c r="AI57" s="43"/>
    </row>
    <row r="58" spans="1:35" ht="13.2" hidden="1" outlineLevel="1" x14ac:dyDescent="0.25">
      <c r="A58" s="32"/>
      <c r="B58" s="41"/>
      <c r="C58" s="42"/>
      <c r="D58" s="35" t="s">
        <v>41</v>
      </c>
      <c r="E58" s="35">
        <f t="shared" si="31"/>
        <v>0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8">
        <f>S59+S60+S61</f>
        <v>0</v>
      </c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5" t="e">
        <f t="shared" si="28"/>
        <v>#VALUE!</v>
      </c>
      <c r="AG58" s="62"/>
      <c r="AH58" s="40"/>
      <c r="AI58" s="43"/>
    </row>
    <row r="59" spans="1:35" ht="13.2" hidden="1" outlineLevel="1" x14ac:dyDescent="0.25">
      <c r="A59" s="32"/>
      <c r="B59" s="41"/>
      <c r="C59" s="42"/>
      <c r="D59" s="35"/>
      <c r="E59" s="35">
        <f t="shared" si="31"/>
        <v>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>
        <v>0</v>
      </c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>
        <f t="shared" si="28"/>
        <v>0</v>
      </c>
      <c r="AG59" s="62"/>
      <c r="AH59" s="40"/>
      <c r="AI59" s="43"/>
    </row>
    <row r="60" spans="1:35" ht="13.2" hidden="1" outlineLevel="1" x14ac:dyDescent="0.25">
      <c r="A60" s="32"/>
      <c r="B60" s="41"/>
      <c r="C60" s="42"/>
      <c r="D60" s="35"/>
      <c r="E60" s="35">
        <f t="shared" si="31"/>
        <v>0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>
        <v>0</v>
      </c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>
        <f t="shared" si="28"/>
        <v>0</v>
      </c>
      <c r="AG60" s="62"/>
      <c r="AH60" s="40"/>
      <c r="AI60" s="43"/>
    </row>
    <row r="61" spans="1:35" ht="13.2" hidden="1" outlineLevel="1" x14ac:dyDescent="0.25">
      <c r="A61" s="32"/>
      <c r="B61" s="41"/>
      <c r="C61" s="42"/>
      <c r="D61" s="35"/>
      <c r="E61" s="35">
        <f t="shared" si="31"/>
        <v>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>
        <v>0</v>
      </c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>
        <f t="shared" si="28"/>
        <v>0</v>
      </c>
      <c r="AG61" s="62"/>
      <c r="AH61" s="40"/>
      <c r="AI61" s="43"/>
    </row>
    <row r="62" spans="1:35" ht="22.2" customHeight="1" collapsed="1" x14ac:dyDescent="0.25">
      <c r="A62" s="22">
        <v>266</v>
      </c>
      <c r="B62" s="69" t="s">
        <v>42</v>
      </c>
      <c r="C62" s="70"/>
      <c r="D62" s="26"/>
      <c r="E62" s="26"/>
      <c r="F62" s="26">
        <f t="shared" ref="F62:AE62" si="32">F63</f>
        <v>0</v>
      </c>
      <c r="G62" s="26">
        <f t="shared" si="32"/>
        <v>0</v>
      </c>
      <c r="H62" s="26">
        <f t="shared" si="32"/>
        <v>0</v>
      </c>
      <c r="I62" s="26">
        <f t="shared" si="32"/>
        <v>0</v>
      </c>
      <c r="J62" s="26">
        <f t="shared" si="32"/>
        <v>0</v>
      </c>
      <c r="K62" s="26">
        <f t="shared" si="32"/>
        <v>0</v>
      </c>
      <c r="L62" s="26">
        <f t="shared" si="32"/>
        <v>0</v>
      </c>
      <c r="M62" s="26">
        <f t="shared" si="32"/>
        <v>0</v>
      </c>
      <c r="N62" s="26">
        <f t="shared" si="32"/>
        <v>0</v>
      </c>
      <c r="O62" s="26"/>
      <c r="P62" s="26">
        <f t="shared" si="32"/>
        <v>0</v>
      </c>
      <c r="Q62" s="26">
        <f t="shared" si="32"/>
        <v>0</v>
      </c>
      <c r="R62" s="26">
        <f>R63</f>
        <v>0</v>
      </c>
      <c r="S62" s="26"/>
      <c r="T62" s="26">
        <f t="shared" si="32"/>
        <v>0</v>
      </c>
      <c r="U62" s="26">
        <f t="shared" si="32"/>
        <v>5366.13</v>
      </c>
      <c r="V62" s="26">
        <f t="shared" si="32"/>
        <v>0</v>
      </c>
      <c r="W62" s="26">
        <f t="shared" si="32"/>
        <v>0</v>
      </c>
      <c r="X62" s="26">
        <f t="shared" si="32"/>
        <v>0</v>
      </c>
      <c r="Y62" s="26">
        <f t="shared" si="32"/>
        <v>0</v>
      </c>
      <c r="Z62" s="26">
        <f t="shared" si="32"/>
        <v>0</v>
      </c>
      <c r="AA62" s="26">
        <f t="shared" si="32"/>
        <v>0</v>
      </c>
      <c r="AB62" s="26">
        <f t="shared" si="32"/>
        <v>0</v>
      </c>
      <c r="AC62" s="26">
        <f t="shared" si="32"/>
        <v>0</v>
      </c>
      <c r="AD62" s="26">
        <f t="shared" si="32"/>
        <v>0</v>
      </c>
      <c r="AE62" s="26">
        <f t="shared" si="32"/>
        <v>0</v>
      </c>
      <c r="AF62" s="26"/>
      <c r="AG62" s="62">
        <f>'[1]1103'!E62+'[1]025050-614'!E62</f>
        <v>0</v>
      </c>
      <c r="AH62" s="40"/>
      <c r="AI62" s="40"/>
    </row>
    <row r="63" spans="1:35" ht="27" customHeight="1" x14ac:dyDescent="0.25">
      <c r="A63" s="32"/>
      <c r="B63" s="41" t="s">
        <v>43</v>
      </c>
      <c r="C63" s="71">
        <v>111</v>
      </c>
      <c r="D63" s="72"/>
      <c r="E63" s="35">
        <v>65100</v>
      </c>
      <c r="F63" s="73"/>
      <c r="G63" s="73">
        <f>'[1]1103'!G63</f>
        <v>0</v>
      </c>
      <c r="H63" s="73">
        <f>'[1]1103'!H63+'[1]025050-614'!H63</f>
        <v>0</v>
      </c>
      <c r="I63" s="73">
        <f>'[1]1103'!I63</f>
        <v>0</v>
      </c>
      <c r="J63" s="73"/>
      <c r="K63" s="73">
        <f>'[1]1103'!K63</f>
        <v>0</v>
      </c>
      <c r="L63" s="73">
        <f>'[1]025050-614'!L63+'[1]1103'!L63</f>
        <v>0</v>
      </c>
      <c r="M63" s="73">
        <f>'[1]1103'!M63+'[1]0703-614'!O62+'[1]025050-614'!M63</f>
        <v>0</v>
      </c>
      <c r="N63" s="73">
        <f>'[1]1103'!N63+'[1]0703-614'!P62+'[1]025050-614'!N63</f>
        <v>0</v>
      </c>
      <c r="O63" s="73"/>
      <c r="P63" s="73">
        <f>'[1]1103'!O63+'[1]025050-614'!O63</f>
        <v>0</v>
      </c>
      <c r="Q63" s="73">
        <f>'[1]1103'!P63+'[1]025050-614'!P63</f>
        <v>0</v>
      </c>
      <c r="R63" s="74">
        <f>'[1]1103'!Q63+'[1]025050-614'!Q63</f>
        <v>0</v>
      </c>
      <c r="S63" s="75">
        <v>53651.28</v>
      </c>
      <c r="T63" s="73"/>
      <c r="U63" s="76">
        <v>5366.13</v>
      </c>
      <c r="V63" s="73">
        <f>'[1]1103'!U63+'[1]025050-614'!U63</f>
        <v>0</v>
      </c>
      <c r="W63" s="73">
        <f>'[1]1103'!V63</f>
        <v>0</v>
      </c>
      <c r="X63" s="73"/>
      <c r="Y63" s="73">
        <f>'[1]1103'!X63+'[1]025050-614'!X63</f>
        <v>0</v>
      </c>
      <c r="Z63" s="73">
        <f>'[1]025050-614'!Y63+'[1]1103'!Y63</f>
        <v>0</v>
      </c>
      <c r="AA63" s="73">
        <f>'[1]1103'!Z63+'[1]0703-614'!AC62+'[1]025050-614'!Z63</f>
        <v>0</v>
      </c>
      <c r="AB63" s="77">
        <f>'[1]1103'!AB63+'[1]025050-614'!N63</f>
        <v>0</v>
      </c>
      <c r="AC63" s="73">
        <f>'[1]025050-614'!AB63</f>
        <v>0</v>
      </c>
      <c r="AD63" s="73">
        <f>'[1]1103'!AC63+'[1]025050-614'!AC63</f>
        <v>0</v>
      </c>
      <c r="AE63" s="73">
        <f>'[1]1103'!AD63</f>
        <v>0</v>
      </c>
      <c r="AF63" s="73">
        <f>D63+E63-S63</f>
        <v>11448.720000000001</v>
      </c>
      <c r="AG63" s="62"/>
      <c r="AH63" s="40"/>
      <c r="AI63" s="43"/>
    </row>
    <row r="64" spans="1:35" ht="22.2" customHeight="1" x14ac:dyDescent="0.25">
      <c r="A64" s="22">
        <v>291</v>
      </c>
      <c r="B64" s="44" t="s">
        <v>44</v>
      </c>
      <c r="C64" s="64"/>
      <c r="D64" s="26">
        <f>D65+D66</f>
        <v>0</v>
      </c>
      <c r="E64" s="26">
        <f>E65+E66</f>
        <v>1010150</v>
      </c>
      <c r="F64" s="26">
        <f t="shared" ref="F64:R64" si="33">F65+F66</f>
        <v>0</v>
      </c>
      <c r="G64" s="26">
        <f t="shared" si="33"/>
        <v>0</v>
      </c>
      <c r="H64" s="26">
        <f t="shared" si="33"/>
        <v>0</v>
      </c>
      <c r="I64" s="26">
        <f t="shared" si="33"/>
        <v>0</v>
      </c>
      <c r="J64" s="26">
        <f t="shared" si="33"/>
        <v>0</v>
      </c>
      <c r="K64" s="26">
        <f t="shared" si="33"/>
        <v>0</v>
      </c>
      <c r="L64" s="26">
        <f t="shared" si="33"/>
        <v>0</v>
      </c>
      <c r="M64" s="26">
        <f t="shared" si="33"/>
        <v>0</v>
      </c>
      <c r="N64" s="26">
        <f t="shared" si="33"/>
        <v>0</v>
      </c>
      <c r="O64" s="26"/>
      <c r="P64" s="26">
        <f t="shared" si="33"/>
        <v>0</v>
      </c>
      <c r="Q64" s="26">
        <f>Q65+Q66</f>
        <v>0</v>
      </c>
      <c r="R64" s="26">
        <f t="shared" si="33"/>
        <v>0</v>
      </c>
      <c r="S64" s="26">
        <f>SUM(S65:S66)</f>
        <v>1010059</v>
      </c>
      <c r="T64" s="26">
        <f>T65+T66</f>
        <v>0</v>
      </c>
      <c r="U64" s="26">
        <f>U65+U66</f>
        <v>201850</v>
      </c>
      <c r="V64" s="26">
        <f>V65+V66</f>
        <v>0</v>
      </c>
      <c r="W64" s="26">
        <f>W65+W66</f>
        <v>0</v>
      </c>
      <c r="X64" s="26">
        <f t="shared" ref="X64:AE64" si="34">X65+X66</f>
        <v>0</v>
      </c>
      <c r="Y64" s="26">
        <f t="shared" si="34"/>
        <v>0</v>
      </c>
      <c r="Z64" s="26">
        <f t="shared" si="34"/>
        <v>0</v>
      </c>
      <c r="AA64" s="26">
        <f t="shared" si="34"/>
        <v>0</v>
      </c>
      <c r="AB64" s="26">
        <f t="shared" si="34"/>
        <v>0</v>
      </c>
      <c r="AC64" s="26">
        <f t="shared" si="34"/>
        <v>0</v>
      </c>
      <c r="AD64" s="26">
        <f t="shared" si="34"/>
        <v>0</v>
      </c>
      <c r="AE64" s="26">
        <f t="shared" si="34"/>
        <v>0</v>
      </c>
      <c r="AF64" s="26">
        <f>AF65+AF66</f>
        <v>91</v>
      </c>
      <c r="AG64" s="62"/>
      <c r="AH64" s="40"/>
      <c r="AI64" s="43"/>
    </row>
    <row r="65" spans="1:35" ht="18.600000000000001" customHeight="1" x14ac:dyDescent="0.25">
      <c r="A65" s="32"/>
      <c r="B65" s="41" t="s">
        <v>45</v>
      </c>
      <c r="C65" s="42">
        <v>851</v>
      </c>
      <c r="D65" s="46"/>
      <c r="E65" s="35">
        <f>725600+282900</f>
        <v>1008500</v>
      </c>
      <c r="F65" s="35"/>
      <c r="G65" s="35">
        <f>'[1]025050-614'!G65</f>
        <v>0</v>
      </c>
      <c r="H65" s="35"/>
      <c r="I65" s="35">
        <f>'[1]025050-614'!I65</f>
        <v>0</v>
      </c>
      <c r="J65" s="35"/>
      <c r="K65" s="35"/>
      <c r="L65" s="35">
        <f>'[1]025050-614'!L65</f>
        <v>0</v>
      </c>
      <c r="M65" s="35"/>
      <c r="N65" s="35">
        <f>'[1]1103'!N65+'[1]0703-614'!P64+'[1]025050-614'!N65</f>
        <v>0</v>
      </c>
      <c r="O65" s="35"/>
      <c r="P65" s="35">
        <f>'[1]1103'!O65+'[1]025050-614'!O65</f>
        <v>0</v>
      </c>
      <c r="Q65" s="35"/>
      <c r="R65" s="35">
        <f>'[1]025050-614'!Q65</f>
        <v>0</v>
      </c>
      <c r="S65" s="35">
        <f>725509+282900</f>
        <v>1008409</v>
      </c>
      <c r="T65" s="35"/>
      <c r="U65" s="35">
        <v>201850</v>
      </c>
      <c r="V65" s="35"/>
      <c r="W65" s="35">
        <f>'[1]025050-614'!V65</f>
        <v>0</v>
      </c>
      <c r="X65" s="35"/>
      <c r="Y65" s="35"/>
      <c r="Z65" s="35">
        <f>'[1]025050-614'!Y65</f>
        <v>0</v>
      </c>
      <c r="AA65" s="35"/>
      <c r="AB65" s="35"/>
      <c r="AC65" s="35">
        <f>'[1]1103'!AB65+'[1]025050-614'!AB65</f>
        <v>0</v>
      </c>
      <c r="AD65" s="35"/>
      <c r="AE65" s="35"/>
      <c r="AF65" s="35">
        <f>D65+E65-S65</f>
        <v>91</v>
      </c>
      <c r="AG65" s="62"/>
      <c r="AH65" s="40"/>
      <c r="AI65" s="43"/>
    </row>
    <row r="66" spans="1:35" ht="18" customHeight="1" x14ac:dyDescent="0.25">
      <c r="A66" s="32"/>
      <c r="B66" s="41" t="s">
        <v>46</v>
      </c>
      <c r="C66" s="42">
        <v>852</v>
      </c>
      <c r="D66" s="35"/>
      <c r="E66" s="35">
        <v>1650</v>
      </c>
      <c r="F66" s="35"/>
      <c r="G66" s="35"/>
      <c r="H66" s="35"/>
      <c r="I66" s="35">
        <f>'[1]025050-614'!I66</f>
        <v>0</v>
      </c>
      <c r="J66" s="35"/>
      <c r="K66" s="35"/>
      <c r="L66" s="35">
        <f>'[1]025050-614'!L66</f>
        <v>0</v>
      </c>
      <c r="M66" s="35"/>
      <c r="N66" s="35"/>
      <c r="O66" s="35"/>
      <c r="P66" s="35">
        <f>'[1]025050-614'!O66</f>
        <v>0</v>
      </c>
      <c r="Q66" s="35"/>
      <c r="R66" s="35"/>
      <c r="S66" s="35">
        <v>1650</v>
      </c>
      <c r="T66" s="35"/>
      <c r="U66" s="35"/>
      <c r="V66" s="35"/>
      <c r="W66" s="35">
        <f>'[1]025050-614'!V66</f>
        <v>0</v>
      </c>
      <c r="X66" s="35"/>
      <c r="Y66" s="35"/>
      <c r="Z66" s="35">
        <f>'[1]025050-614'!Y66</f>
        <v>0</v>
      </c>
      <c r="AA66" s="35"/>
      <c r="AB66" s="35"/>
      <c r="AC66" s="35">
        <f>'[1]025050-614'!AB66</f>
        <v>0</v>
      </c>
      <c r="AD66" s="35"/>
      <c r="AE66" s="35"/>
      <c r="AF66" s="35">
        <f>D66+E66-S66</f>
        <v>0</v>
      </c>
      <c r="AG66" s="62"/>
      <c r="AH66" s="40"/>
      <c r="AI66" s="43"/>
    </row>
    <row r="67" spans="1:35" ht="43.2" customHeight="1" x14ac:dyDescent="0.25">
      <c r="A67" s="32">
        <v>343</v>
      </c>
      <c r="B67" s="44" t="s">
        <v>47</v>
      </c>
      <c r="C67" s="64"/>
      <c r="D67" s="26">
        <f t="shared" ref="D67:I67" si="35">D68</f>
        <v>0</v>
      </c>
      <c r="E67" s="26">
        <v>38500</v>
      </c>
      <c r="F67" s="26">
        <f t="shared" si="35"/>
        <v>0</v>
      </c>
      <c r="G67" s="26">
        <f t="shared" si="35"/>
        <v>0</v>
      </c>
      <c r="H67" s="26">
        <f t="shared" si="35"/>
        <v>0</v>
      </c>
      <c r="I67" s="26">
        <f t="shared" si="35"/>
        <v>0</v>
      </c>
      <c r="J67" s="26">
        <f>J68</f>
        <v>0</v>
      </c>
      <c r="K67" s="26">
        <f>K68</f>
        <v>0</v>
      </c>
      <c r="L67" s="26"/>
      <c r="M67" s="26"/>
      <c r="N67" s="26">
        <f>N68</f>
        <v>0</v>
      </c>
      <c r="O67" s="26"/>
      <c r="P67" s="26"/>
      <c r="Q67" s="26"/>
      <c r="R67" s="26">
        <f>R68</f>
        <v>0</v>
      </c>
      <c r="S67" s="26">
        <f>S68</f>
        <v>38500</v>
      </c>
      <c r="T67" s="26"/>
      <c r="U67" s="26"/>
      <c r="V67" s="26"/>
      <c r="W67" s="26">
        <f>W68</f>
        <v>0</v>
      </c>
      <c r="X67" s="26"/>
      <c r="Y67" s="26"/>
      <c r="Z67" s="26"/>
      <c r="AA67" s="26"/>
      <c r="AB67" s="26"/>
      <c r="AC67" s="26"/>
      <c r="AD67" s="26"/>
      <c r="AE67" s="26"/>
      <c r="AF67" s="26">
        <f>AF68</f>
        <v>0</v>
      </c>
      <c r="AG67" s="62"/>
      <c r="AH67" s="78"/>
      <c r="AI67" s="43"/>
    </row>
    <row r="68" spans="1:35" ht="21" customHeight="1" x14ac:dyDescent="0.25">
      <c r="A68" s="32"/>
      <c r="B68" s="49" t="s">
        <v>48</v>
      </c>
      <c r="C68" s="42">
        <v>244</v>
      </c>
      <c r="D68" s="38">
        <f>'[1]025050-614'!D68</f>
        <v>0</v>
      </c>
      <c r="E68" s="35">
        <v>38500</v>
      </c>
      <c r="F68" s="35"/>
      <c r="G68" s="35"/>
      <c r="H68" s="35"/>
      <c r="I68" s="35"/>
      <c r="J68" s="35">
        <f>'[1]025050-614'!J68</f>
        <v>0</v>
      </c>
      <c r="K68" s="35"/>
      <c r="L68" s="35"/>
      <c r="M68" s="35"/>
      <c r="N68" s="35"/>
      <c r="O68" s="35"/>
      <c r="P68" s="35"/>
      <c r="Q68" s="35"/>
      <c r="R68" s="35"/>
      <c r="S68" s="35">
        <v>38500</v>
      </c>
      <c r="T68" s="35"/>
      <c r="U68" s="35"/>
      <c r="V68" s="35"/>
      <c r="W68" s="35"/>
      <c r="X68" s="35">
        <f>'[1]025050-614'!W68</f>
        <v>0</v>
      </c>
      <c r="Y68" s="35"/>
      <c r="Z68" s="35"/>
      <c r="AA68" s="35"/>
      <c r="AB68" s="35"/>
      <c r="AC68" s="35"/>
      <c r="AD68" s="35"/>
      <c r="AE68" s="35"/>
      <c r="AF68" s="38">
        <f>D68+E68-S68</f>
        <v>0</v>
      </c>
      <c r="AG68" s="62"/>
      <c r="AH68" s="40"/>
      <c r="AI68" s="43"/>
    </row>
    <row r="69" spans="1:35" ht="37.200000000000003" customHeight="1" x14ac:dyDescent="0.25">
      <c r="A69" s="22">
        <v>346</v>
      </c>
      <c r="B69" s="44" t="s">
        <v>49</v>
      </c>
      <c r="C69" s="64"/>
      <c r="D69" s="26">
        <f>D71</f>
        <v>0</v>
      </c>
      <c r="E69" s="26">
        <f>SUM(E70:E73)</f>
        <v>100220</v>
      </c>
      <c r="F69" s="26">
        <f t="shared" ref="F69:AE69" si="36">F70+F71+F72+F73</f>
        <v>0</v>
      </c>
      <c r="G69" s="26">
        <f t="shared" si="36"/>
        <v>0</v>
      </c>
      <c r="H69" s="26">
        <f t="shared" si="36"/>
        <v>0</v>
      </c>
      <c r="I69" s="26">
        <f>I70+I71+I72+I73</f>
        <v>0</v>
      </c>
      <c r="J69" s="26">
        <f>J73</f>
        <v>0</v>
      </c>
      <c r="K69" s="26">
        <f>K70+K71+K72+K73</f>
        <v>0</v>
      </c>
      <c r="L69" s="26"/>
      <c r="M69" s="26"/>
      <c r="N69" s="26">
        <f>N70+N71+N72+N73</f>
        <v>0</v>
      </c>
      <c r="O69" s="26"/>
      <c r="P69" s="26"/>
      <c r="Q69" s="26">
        <f>Q70+Q71+Q72+Q73</f>
        <v>0</v>
      </c>
      <c r="R69" s="26">
        <f>R70+R71+R72+R73</f>
        <v>0</v>
      </c>
      <c r="S69" s="26">
        <f>S70+S71+S72+S73</f>
        <v>79319</v>
      </c>
      <c r="T69" s="26">
        <f t="shared" si="36"/>
        <v>0</v>
      </c>
      <c r="U69" s="26">
        <f t="shared" si="36"/>
        <v>0</v>
      </c>
      <c r="V69" s="26">
        <f t="shared" si="36"/>
        <v>0</v>
      </c>
      <c r="W69" s="26">
        <f t="shared" si="36"/>
        <v>0</v>
      </c>
      <c r="X69" s="26">
        <f t="shared" si="36"/>
        <v>0</v>
      </c>
      <c r="Y69" s="26">
        <f t="shared" si="36"/>
        <v>0</v>
      </c>
      <c r="Z69" s="26">
        <f t="shared" si="36"/>
        <v>0</v>
      </c>
      <c r="AA69" s="26">
        <f t="shared" si="36"/>
        <v>0</v>
      </c>
      <c r="AB69" s="26">
        <f t="shared" si="36"/>
        <v>0</v>
      </c>
      <c r="AC69" s="26">
        <f t="shared" si="36"/>
        <v>0</v>
      </c>
      <c r="AD69" s="26">
        <f t="shared" si="36"/>
        <v>0</v>
      </c>
      <c r="AE69" s="26">
        <f t="shared" si="36"/>
        <v>0</v>
      </c>
      <c r="AF69" s="26">
        <f>AF70+AF71+AF72+AF73</f>
        <v>20901</v>
      </c>
      <c r="AG69" s="62"/>
      <c r="AH69" s="40"/>
      <c r="AI69" s="43"/>
    </row>
    <row r="70" spans="1:35" ht="13.2" customHeight="1" x14ac:dyDescent="0.25">
      <c r="A70" s="32"/>
      <c r="B70" s="41" t="s">
        <v>82</v>
      </c>
      <c r="C70" s="42">
        <v>244</v>
      </c>
      <c r="D70" s="35"/>
      <c r="E70" s="35">
        <v>29500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>
        <v>29500</v>
      </c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>
        <f>E70-S70</f>
        <v>0</v>
      </c>
      <c r="AG70" s="62"/>
      <c r="AH70" s="40"/>
      <c r="AI70" s="43"/>
    </row>
    <row r="71" spans="1:35" ht="13.95" customHeight="1" x14ac:dyDescent="0.25">
      <c r="A71" s="32"/>
      <c r="B71" s="41" t="s">
        <v>87</v>
      </c>
      <c r="C71" s="42">
        <v>244</v>
      </c>
      <c r="D71" s="35"/>
      <c r="E71" s="35">
        <v>48475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>
        <v>48475</v>
      </c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>
        <f>D71+E71-S71</f>
        <v>0</v>
      </c>
      <c r="AG71" s="62"/>
      <c r="AH71" s="40"/>
      <c r="AI71" s="43"/>
    </row>
    <row r="72" spans="1:35" ht="15" customHeight="1" x14ac:dyDescent="0.25">
      <c r="A72" s="32"/>
      <c r="B72" s="41" t="s">
        <v>50</v>
      </c>
      <c r="C72" s="42">
        <v>244</v>
      </c>
      <c r="D72" s="35"/>
      <c r="E72" s="35">
        <v>6345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>
        <v>1344</v>
      </c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>
        <f>E72-S72</f>
        <v>5001</v>
      </c>
      <c r="AG72" s="62"/>
      <c r="AH72" s="40"/>
      <c r="AI72" s="43"/>
    </row>
    <row r="73" spans="1:35" ht="16.95" customHeight="1" x14ac:dyDescent="0.25">
      <c r="A73" s="32"/>
      <c r="B73" s="41" t="s">
        <v>51</v>
      </c>
      <c r="C73" s="42">
        <v>244</v>
      </c>
      <c r="D73" s="35"/>
      <c r="E73" s="35">
        <v>15900</v>
      </c>
      <c r="F73" s="35"/>
      <c r="G73" s="35"/>
      <c r="H73" s="35"/>
      <c r="I73" s="35"/>
      <c r="J73" s="35">
        <f>'[1]025050-614'!J73</f>
        <v>0</v>
      </c>
      <c r="K73" s="35"/>
      <c r="L73" s="35"/>
      <c r="M73" s="35"/>
      <c r="N73" s="35"/>
      <c r="O73" s="35"/>
      <c r="P73" s="35"/>
      <c r="Q73" s="35"/>
      <c r="R73" s="35">
        <f>'[1]1103'!Q73</f>
        <v>0</v>
      </c>
      <c r="S73" s="35">
        <f>X73+AE73</f>
        <v>0</v>
      </c>
      <c r="T73" s="35"/>
      <c r="U73" s="35"/>
      <c r="V73" s="35"/>
      <c r="W73" s="35"/>
      <c r="X73" s="35">
        <f>'[1]025050-614'!W73</f>
        <v>0</v>
      </c>
      <c r="Y73" s="35"/>
      <c r="Z73" s="35"/>
      <c r="AA73" s="35"/>
      <c r="AB73" s="35"/>
      <c r="AC73" s="35"/>
      <c r="AD73" s="35"/>
      <c r="AE73" s="35">
        <f>'[1]1103'!AD73</f>
        <v>0</v>
      </c>
      <c r="AF73" s="38">
        <f>E73-S73</f>
        <v>15900</v>
      </c>
      <c r="AG73" s="62"/>
      <c r="AH73" s="40"/>
      <c r="AI73" s="43"/>
    </row>
    <row r="74" spans="1:35" ht="82.95" customHeight="1" outlineLevel="1" x14ac:dyDescent="0.25">
      <c r="A74" s="32">
        <v>344</v>
      </c>
      <c r="B74" s="71" t="s">
        <v>52</v>
      </c>
      <c r="C74" s="42"/>
      <c r="D74" s="38">
        <v>0</v>
      </c>
      <c r="E74" s="38">
        <f>E75+E76</f>
        <v>8436</v>
      </c>
      <c r="F74" s="38">
        <f t="shared" ref="F74:S74" si="37">F75+F76</f>
        <v>0</v>
      </c>
      <c r="G74" s="38">
        <f t="shared" si="37"/>
        <v>0</v>
      </c>
      <c r="H74" s="38">
        <f t="shared" si="37"/>
        <v>0</v>
      </c>
      <c r="I74" s="38">
        <f t="shared" si="37"/>
        <v>0</v>
      </c>
      <c r="J74" s="38">
        <f t="shared" si="37"/>
        <v>0</v>
      </c>
      <c r="K74" s="38">
        <f t="shared" si="37"/>
        <v>0</v>
      </c>
      <c r="L74" s="38">
        <f t="shared" si="37"/>
        <v>0</v>
      </c>
      <c r="M74" s="38">
        <f t="shared" si="37"/>
        <v>0</v>
      </c>
      <c r="N74" s="38">
        <f t="shared" si="37"/>
        <v>0</v>
      </c>
      <c r="O74" s="38">
        <f t="shared" si="37"/>
        <v>0</v>
      </c>
      <c r="P74" s="38">
        <f t="shared" si="37"/>
        <v>0</v>
      </c>
      <c r="Q74" s="38">
        <f t="shared" si="37"/>
        <v>0</v>
      </c>
      <c r="R74" s="38">
        <f t="shared" si="37"/>
        <v>0</v>
      </c>
      <c r="S74" s="38">
        <f t="shared" si="37"/>
        <v>8436</v>
      </c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>
        <f>E74-S74</f>
        <v>0</v>
      </c>
      <c r="AG74" s="62"/>
      <c r="AH74" s="40"/>
      <c r="AI74" s="43"/>
    </row>
    <row r="75" spans="1:35" ht="45.6" customHeight="1" outlineLevel="1" x14ac:dyDescent="0.25">
      <c r="A75" s="32"/>
      <c r="B75" s="41" t="s">
        <v>53</v>
      </c>
      <c r="C75" s="42">
        <v>244</v>
      </c>
      <c r="D75" s="35"/>
      <c r="E75" s="35">
        <v>8436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>
        <v>8436</v>
      </c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>
        <f>E75-S75</f>
        <v>0</v>
      </c>
      <c r="AG75" s="62"/>
      <c r="AH75" s="40"/>
      <c r="AI75" s="43"/>
    </row>
    <row r="76" spans="1:35" ht="29.4" hidden="1" customHeight="1" outlineLevel="1" x14ac:dyDescent="0.25">
      <c r="A76" s="32"/>
      <c r="B76" s="41" t="s">
        <v>54</v>
      </c>
      <c r="C76" s="42">
        <v>244</v>
      </c>
      <c r="D76" s="35"/>
      <c r="E76" s="35">
        <v>0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>
        <v>0</v>
      </c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>
        <f>E76-S76</f>
        <v>0</v>
      </c>
      <c r="AG76" s="62"/>
      <c r="AH76" s="40"/>
      <c r="AI76" s="43"/>
    </row>
    <row r="77" spans="1:35" ht="35.25" customHeight="1" collapsed="1" x14ac:dyDescent="0.25">
      <c r="A77" s="22"/>
      <c r="B77" s="23" t="s">
        <v>55</v>
      </c>
      <c r="C77" s="79"/>
      <c r="D77" s="80">
        <f>D74+D69+D67+D64+D62+D36+D26+D18+D13+D9+D5+D50</f>
        <v>222141.84</v>
      </c>
      <c r="E77" s="81">
        <f>SUM(E5+E9+E13+E18+E26+E36+E50+E64+E67+E69+E74)</f>
        <v>27691483.170000002</v>
      </c>
      <c r="F77" s="81">
        <f t="shared" ref="F77:AE77" si="38">SUM(F5+F9+F13+F18+F26+F36+F50+F64+F67)</f>
        <v>417037.1</v>
      </c>
      <c r="G77" s="81">
        <f t="shared" si="38"/>
        <v>0</v>
      </c>
      <c r="H77" s="81">
        <f t="shared" si="38"/>
        <v>0</v>
      </c>
      <c r="I77" s="81">
        <f t="shared" si="38"/>
        <v>0</v>
      </c>
      <c r="J77" s="81">
        <f t="shared" si="38"/>
        <v>0</v>
      </c>
      <c r="K77" s="81">
        <f t="shared" si="38"/>
        <v>0</v>
      </c>
      <c r="L77" s="81">
        <f t="shared" si="38"/>
        <v>0</v>
      </c>
      <c r="M77" s="81">
        <f t="shared" si="38"/>
        <v>0</v>
      </c>
      <c r="N77" s="81">
        <f t="shared" si="38"/>
        <v>0</v>
      </c>
      <c r="O77" s="81" t="e">
        <f t="shared" si="38"/>
        <v>#REF!</v>
      </c>
      <c r="P77" s="81">
        <f t="shared" si="38"/>
        <v>0</v>
      </c>
      <c r="Q77" s="81">
        <f t="shared" si="38"/>
        <v>0</v>
      </c>
      <c r="R77" s="81">
        <f t="shared" si="38"/>
        <v>0</v>
      </c>
      <c r="S77" s="81">
        <f>SUM(S5+S9+S13+S18+S26+S36+S50+S64+S67+S69+S74)</f>
        <v>27590050.399999999</v>
      </c>
      <c r="T77" s="81">
        <f t="shared" si="38"/>
        <v>417056.33999999997</v>
      </c>
      <c r="U77" s="81">
        <f t="shared" si="38"/>
        <v>207216.13</v>
      </c>
      <c r="V77" s="81">
        <f t="shared" si="38"/>
        <v>0</v>
      </c>
      <c r="W77" s="81">
        <f t="shared" si="38"/>
        <v>0</v>
      </c>
      <c r="X77" s="81">
        <f t="shared" si="38"/>
        <v>0</v>
      </c>
      <c r="Y77" s="81">
        <f t="shared" si="38"/>
        <v>0</v>
      </c>
      <c r="Z77" s="81">
        <f t="shared" si="38"/>
        <v>0</v>
      </c>
      <c r="AA77" s="81">
        <f t="shared" si="38"/>
        <v>0</v>
      </c>
      <c r="AB77" s="81">
        <f t="shared" si="38"/>
        <v>0</v>
      </c>
      <c r="AC77" s="81">
        <f t="shared" si="38"/>
        <v>0</v>
      </c>
      <c r="AD77" s="81">
        <f t="shared" si="38"/>
        <v>0</v>
      </c>
      <c r="AE77" s="81">
        <f t="shared" si="38"/>
        <v>0</v>
      </c>
      <c r="AF77" s="81">
        <f>SUM(AF5+AF9+AF13+AF18+AF26+AF36+AF50+AF64+AF67+AF69)</f>
        <v>323574.61000000197</v>
      </c>
      <c r="AG77" s="66"/>
      <c r="AH77" s="40"/>
      <c r="AI77" s="43"/>
    </row>
    <row r="78" spans="1:35" ht="15" customHeight="1" x14ac:dyDescent="0.25">
      <c r="A78" s="32"/>
      <c r="B78" s="14"/>
      <c r="C78" s="82"/>
      <c r="D78" s="83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66"/>
      <c r="AH78" s="40"/>
      <c r="AI78" s="43"/>
    </row>
    <row r="79" spans="1:35" ht="19.2" customHeight="1" collapsed="1" x14ac:dyDescent="0.25">
      <c r="A79" s="13"/>
      <c r="B79" s="142" t="s">
        <v>56</v>
      </c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62"/>
      <c r="AH79" s="40"/>
      <c r="AI79" s="43"/>
    </row>
    <row r="80" spans="1:35" ht="31.2" customHeight="1" x14ac:dyDescent="0.25">
      <c r="A80" s="119">
        <v>225</v>
      </c>
      <c r="B80" s="120" t="s">
        <v>57</v>
      </c>
      <c r="C80" s="121"/>
      <c r="D80" s="122">
        <f>D81+D82+D83+D84+D85+D86</f>
        <v>0</v>
      </c>
      <c r="E80" s="122">
        <f>E81+E82+E83+E84+E85+E86</f>
        <v>68642</v>
      </c>
      <c r="F80" s="123">
        <f>F81+F82+F83+F84+F86+F87+F88</f>
        <v>0</v>
      </c>
      <c r="G80" s="123">
        <f t="shared" ref="G80:AE80" si="39">G81+G82+G83+G84+G86+G87+G88</f>
        <v>0</v>
      </c>
      <c r="H80" s="123">
        <f t="shared" si="39"/>
        <v>0</v>
      </c>
      <c r="I80" s="123">
        <f t="shared" si="39"/>
        <v>0</v>
      </c>
      <c r="J80" s="123">
        <f t="shared" si="39"/>
        <v>0</v>
      </c>
      <c r="K80" s="123">
        <f t="shared" si="39"/>
        <v>0</v>
      </c>
      <c r="L80" s="123">
        <f t="shared" si="39"/>
        <v>0</v>
      </c>
      <c r="M80" s="123">
        <f t="shared" si="39"/>
        <v>0</v>
      </c>
      <c r="N80" s="123">
        <f t="shared" si="39"/>
        <v>0</v>
      </c>
      <c r="O80" s="123"/>
      <c r="P80" s="123">
        <f t="shared" si="39"/>
        <v>0</v>
      </c>
      <c r="Q80" s="123">
        <f t="shared" si="39"/>
        <v>0</v>
      </c>
      <c r="R80" s="123">
        <f t="shared" si="39"/>
        <v>0</v>
      </c>
      <c r="S80" s="123">
        <f>S81+S82+S83+S84+S86+S87+S88</f>
        <v>58642</v>
      </c>
      <c r="T80" s="124">
        <f t="shared" si="39"/>
        <v>0</v>
      </c>
      <c r="U80" s="124">
        <f t="shared" si="39"/>
        <v>0</v>
      </c>
      <c r="V80" s="124">
        <f t="shared" si="39"/>
        <v>0</v>
      </c>
      <c r="W80" s="124">
        <f t="shared" si="39"/>
        <v>0</v>
      </c>
      <c r="X80" s="124">
        <f t="shared" si="39"/>
        <v>0</v>
      </c>
      <c r="Y80" s="124">
        <f t="shared" si="39"/>
        <v>0</v>
      </c>
      <c r="Z80" s="124">
        <f t="shared" si="39"/>
        <v>0</v>
      </c>
      <c r="AA80" s="124">
        <f t="shared" si="39"/>
        <v>0</v>
      </c>
      <c r="AB80" s="124">
        <f t="shared" si="39"/>
        <v>0</v>
      </c>
      <c r="AC80" s="124">
        <f t="shared" si="39"/>
        <v>0</v>
      </c>
      <c r="AD80" s="124">
        <f t="shared" si="39"/>
        <v>0</v>
      </c>
      <c r="AE80" s="124">
        <f t="shared" si="39"/>
        <v>0</v>
      </c>
      <c r="AF80" s="124">
        <f>AF81+AF82+AF83+AF84+AF85+AF86</f>
        <v>10000</v>
      </c>
      <c r="AG80" s="28">
        <f>S13+S21+S25+S26+S36+S67+S69+S80+[3]внебюджет!S58</f>
        <v>1876251.98</v>
      </c>
      <c r="AH80" s="85">
        <v>244</v>
      </c>
      <c r="AI80" s="43"/>
    </row>
    <row r="81" spans="1:37" ht="13.95" customHeight="1" collapsed="1" x14ac:dyDescent="0.25">
      <c r="A81" s="125"/>
      <c r="B81" s="126" t="s">
        <v>58</v>
      </c>
      <c r="C81" s="127">
        <v>244</v>
      </c>
      <c r="D81" s="128"/>
      <c r="E81" s="129">
        <v>8642</v>
      </c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>
        <v>8642</v>
      </c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1">
        <f t="shared" ref="AF81:AF91" si="40">D81+E81-S81</f>
        <v>0</v>
      </c>
      <c r="AG81" s="62"/>
      <c r="AH81" s="40"/>
      <c r="AI81" s="43"/>
    </row>
    <row r="82" spans="1:37" ht="13.95" customHeight="1" x14ac:dyDescent="0.25">
      <c r="A82" s="125"/>
      <c r="B82" s="126" t="s">
        <v>59</v>
      </c>
      <c r="C82" s="127">
        <v>244</v>
      </c>
      <c r="D82" s="130"/>
      <c r="E82" s="129">
        <v>60000</v>
      </c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>
        <v>50000</v>
      </c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1">
        <f t="shared" si="40"/>
        <v>10000</v>
      </c>
      <c r="AG82" s="62"/>
      <c r="AH82" s="40"/>
      <c r="AI82" s="43"/>
    </row>
    <row r="83" spans="1:37" ht="13.95" customHeight="1" x14ac:dyDescent="0.25">
      <c r="A83" s="125"/>
      <c r="B83" s="126" t="s">
        <v>60</v>
      </c>
      <c r="C83" s="127">
        <v>244</v>
      </c>
      <c r="D83" s="130">
        <f>8498-8498</f>
        <v>0</v>
      </c>
      <c r="E83" s="129">
        <f>G83+F83+H83+I83+J83+K83+L83+M83+N83+O83+P83+Q83+R83</f>
        <v>0</v>
      </c>
      <c r="F83" s="129"/>
      <c r="G83" s="129">
        <f>'[1]0703-614'!I82+'[1]025050-614'!G83</f>
        <v>0</v>
      </c>
      <c r="H83" s="129">
        <f>'[1]0703-614'!J82+'[1]025050-614'!H83</f>
        <v>0</v>
      </c>
      <c r="I83" s="129">
        <f>'[1]0703-614'!K82</f>
        <v>0</v>
      </c>
      <c r="J83" s="129">
        <f>'[1]025050-614'!J83</f>
        <v>0</v>
      </c>
      <c r="K83" s="129">
        <f>'[1]025050-614'!K83</f>
        <v>0</v>
      </c>
      <c r="L83" s="129">
        <f>'[1]025050-614'!L83</f>
        <v>0</v>
      </c>
      <c r="M83" s="129">
        <f>'[1]025050-614'!M83</f>
        <v>0</v>
      </c>
      <c r="N83" s="129">
        <f>'[1]025050-614'!N83</f>
        <v>0</v>
      </c>
      <c r="O83" s="129"/>
      <c r="P83" s="129">
        <f>'[1]1103'!O82</f>
        <v>0</v>
      </c>
      <c r="Q83" s="129">
        <f>'[1]025050-614'!P83</f>
        <v>0</v>
      </c>
      <c r="R83" s="129">
        <f>'[1]1103'!Q82+'[1]025050-614'!Q83</f>
        <v>0</v>
      </c>
      <c r="S83" s="129">
        <f>T83+U83+V83+W83+X83+Y83+Z83+AA83+AB83+AC83+AD83+AE83</f>
        <v>0</v>
      </c>
      <c r="T83" s="130"/>
      <c r="U83" s="130">
        <f>'[1]0703-614'!W82+'[1]025050-614'!T83</f>
        <v>0</v>
      </c>
      <c r="V83" s="130">
        <f>'[1]0703-614'!X82+'[1]025050-614'!H83</f>
        <v>0</v>
      </c>
      <c r="W83" s="130">
        <f>'[1]0703-614'!Y82</f>
        <v>0</v>
      </c>
      <c r="X83" s="130">
        <f>'[1]025050-614'!W83</f>
        <v>0</v>
      </c>
      <c r="Y83" s="130">
        <f>'[1]025050-614'!X83</f>
        <v>0</v>
      </c>
      <c r="Z83" s="130">
        <f>'[1]025050-614'!Y83</f>
        <v>0</v>
      </c>
      <c r="AA83" s="130">
        <f>'[1]025050-614'!Z83</f>
        <v>0</v>
      </c>
      <c r="AB83" s="130">
        <f>'[1]025050-614'!AA83</f>
        <v>0</v>
      </c>
      <c r="AC83" s="130">
        <f>'[1]1103'!AB82</f>
        <v>0</v>
      </c>
      <c r="AD83" s="130">
        <f>'[1]025050-614'!AC83</f>
        <v>0</v>
      </c>
      <c r="AE83" s="130">
        <f>'[1]1103'!AD82+'[1]025050-614'!AD83</f>
        <v>0</v>
      </c>
      <c r="AF83" s="131">
        <f t="shared" si="40"/>
        <v>0</v>
      </c>
      <c r="AG83" s="62"/>
      <c r="AH83" s="40"/>
      <c r="AI83" s="43"/>
    </row>
    <row r="84" spans="1:37" ht="13.95" customHeight="1" x14ac:dyDescent="0.25">
      <c r="A84" s="125"/>
      <c r="B84" s="126" t="s">
        <v>61</v>
      </c>
      <c r="C84" s="127">
        <v>244</v>
      </c>
      <c r="D84" s="130"/>
      <c r="E84" s="129">
        <f>F84+G84+H84+I84+J84+K84</f>
        <v>0</v>
      </c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>
        <f>T84+U84+V84+W84+X84+Y84+Z84+AA84+AB84+AC84+AD84+AE84</f>
        <v>0</v>
      </c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2">
        <f t="shared" si="40"/>
        <v>0</v>
      </c>
      <c r="AG84" s="62"/>
      <c r="AH84" s="40"/>
      <c r="AI84" s="43"/>
    </row>
    <row r="85" spans="1:37" ht="13.95" customHeight="1" x14ac:dyDescent="0.25">
      <c r="A85" s="125"/>
      <c r="B85" s="126" t="s">
        <v>62</v>
      </c>
      <c r="C85" s="127">
        <v>244</v>
      </c>
      <c r="D85" s="12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2">
        <f t="shared" si="40"/>
        <v>0</v>
      </c>
      <c r="AG85" s="62"/>
      <c r="AH85" s="40"/>
      <c r="AI85" s="43"/>
    </row>
    <row r="86" spans="1:37" ht="13.95" customHeight="1" x14ac:dyDescent="0.25">
      <c r="A86" s="125"/>
      <c r="B86" s="126" t="s">
        <v>63</v>
      </c>
      <c r="C86" s="127"/>
      <c r="D86" s="133"/>
      <c r="E86" s="129">
        <f>F86+G86+H86+I86+J86+K86+R86</f>
        <v>0</v>
      </c>
      <c r="F86" s="134"/>
      <c r="G86" s="134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>
        <f>'[1]1103'!Q86</f>
        <v>0</v>
      </c>
      <c r="S86" s="129">
        <f>T86+U86+V86+W86+AE86</f>
        <v>0</v>
      </c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>
        <f>'[1]1103'!AD86</f>
        <v>0</v>
      </c>
      <c r="AF86" s="131">
        <f>D86+E86-S86</f>
        <v>0</v>
      </c>
      <c r="AG86" s="62"/>
      <c r="AH86" s="40"/>
      <c r="AI86" s="43"/>
    </row>
    <row r="87" spans="1:37" ht="20.25" hidden="1" customHeight="1" outlineLevel="1" x14ac:dyDescent="0.25">
      <c r="A87" s="125"/>
      <c r="B87" s="126"/>
      <c r="C87" s="127"/>
      <c r="D87" s="130"/>
      <c r="E87" s="129">
        <f>F87+G87+H87+I87</f>
        <v>0</v>
      </c>
      <c r="F87" s="129">
        <v>0</v>
      </c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>
        <f t="shared" ref="S87:S88" si="41">T87+U87+V87+W87</f>
        <v>0</v>
      </c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2">
        <f t="shared" si="40"/>
        <v>0</v>
      </c>
      <c r="AG87" s="86"/>
      <c r="AH87" s="40"/>
      <c r="AI87" s="43"/>
    </row>
    <row r="88" spans="1:37" ht="18" hidden="1" customHeight="1" outlineLevel="1" x14ac:dyDescent="0.25">
      <c r="A88" s="125"/>
      <c r="B88" s="126"/>
      <c r="C88" s="127"/>
      <c r="D88" s="130"/>
      <c r="E88" s="129">
        <f>F88+G88+H88+I88</f>
        <v>0</v>
      </c>
      <c r="F88" s="129">
        <v>0</v>
      </c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>
        <f t="shared" si="41"/>
        <v>0</v>
      </c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2">
        <f t="shared" si="40"/>
        <v>0</v>
      </c>
      <c r="AG88" s="62"/>
      <c r="AH88" s="40"/>
      <c r="AI88" s="43"/>
    </row>
    <row r="89" spans="1:37" ht="15.6" customHeight="1" collapsed="1" x14ac:dyDescent="0.25">
      <c r="A89" s="125">
        <v>226</v>
      </c>
      <c r="B89" s="17" t="s">
        <v>69</v>
      </c>
      <c r="C89" s="136"/>
      <c r="D89" s="132">
        <f>D90</f>
        <v>0</v>
      </c>
      <c r="E89" s="137">
        <f>E90</f>
        <v>0</v>
      </c>
      <c r="F89" s="137">
        <f>F90</f>
        <v>0</v>
      </c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>
        <f>S90</f>
        <v>0</v>
      </c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2">
        <f>D89+E89-S89</f>
        <v>0</v>
      </c>
      <c r="AG89" s="62"/>
      <c r="AH89" s="40"/>
      <c r="AI89" s="43"/>
    </row>
    <row r="90" spans="1:37" ht="15" customHeight="1" x14ac:dyDescent="0.25">
      <c r="A90" s="125"/>
      <c r="B90" s="126" t="s">
        <v>70</v>
      </c>
      <c r="C90" s="127">
        <v>244</v>
      </c>
      <c r="D90" s="131"/>
      <c r="E90" s="129">
        <f>R90</f>
        <v>0</v>
      </c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>
        <f>AE90</f>
        <v>0</v>
      </c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1">
        <f>D90+E90-S90-AB90</f>
        <v>0</v>
      </c>
      <c r="AG90" s="62"/>
      <c r="AH90" s="40"/>
      <c r="AI90" s="43"/>
    </row>
    <row r="91" spans="1:37" ht="19.2" customHeight="1" collapsed="1" x14ac:dyDescent="0.25">
      <c r="A91" s="125"/>
      <c r="B91" s="17" t="s">
        <v>64</v>
      </c>
      <c r="C91" s="139"/>
      <c r="D91" s="132">
        <f>D80+D89</f>
        <v>0</v>
      </c>
      <c r="E91" s="137">
        <f>E89+E80</f>
        <v>68642</v>
      </c>
      <c r="F91" s="137">
        <f>F89+F80</f>
        <v>0</v>
      </c>
      <c r="G91" s="137">
        <f t="shared" ref="G91:AE91" si="42">G89+G80</f>
        <v>0</v>
      </c>
      <c r="H91" s="137">
        <f t="shared" si="42"/>
        <v>0</v>
      </c>
      <c r="I91" s="137">
        <f t="shared" si="42"/>
        <v>0</v>
      </c>
      <c r="J91" s="137">
        <f t="shared" si="42"/>
        <v>0</v>
      </c>
      <c r="K91" s="137">
        <f t="shared" si="42"/>
        <v>0</v>
      </c>
      <c r="L91" s="137">
        <f t="shared" si="42"/>
        <v>0</v>
      </c>
      <c r="M91" s="137">
        <f t="shared" si="42"/>
        <v>0</v>
      </c>
      <c r="N91" s="137">
        <f t="shared" si="42"/>
        <v>0</v>
      </c>
      <c r="O91" s="137"/>
      <c r="P91" s="137">
        <f t="shared" si="42"/>
        <v>0</v>
      </c>
      <c r="Q91" s="137">
        <f t="shared" si="42"/>
        <v>0</v>
      </c>
      <c r="R91" s="137">
        <f t="shared" si="42"/>
        <v>0</v>
      </c>
      <c r="S91" s="137">
        <f t="shared" si="42"/>
        <v>58642</v>
      </c>
      <c r="T91" s="132">
        <f t="shared" si="42"/>
        <v>0</v>
      </c>
      <c r="U91" s="132">
        <f t="shared" si="42"/>
        <v>0</v>
      </c>
      <c r="V91" s="132">
        <f t="shared" si="42"/>
        <v>0</v>
      </c>
      <c r="W91" s="132">
        <f t="shared" si="42"/>
        <v>0</v>
      </c>
      <c r="X91" s="132">
        <f t="shared" si="42"/>
        <v>0</v>
      </c>
      <c r="Y91" s="132">
        <f t="shared" si="42"/>
        <v>0</v>
      </c>
      <c r="Z91" s="132">
        <f t="shared" si="42"/>
        <v>0</v>
      </c>
      <c r="AA91" s="132">
        <f t="shared" si="42"/>
        <v>0</v>
      </c>
      <c r="AB91" s="132">
        <f t="shared" si="42"/>
        <v>0</v>
      </c>
      <c r="AC91" s="132">
        <f t="shared" si="42"/>
        <v>0</v>
      </c>
      <c r="AD91" s="132">
        <f t="shared" si="42"/>
        <v>0</v>
      </c>
      <c r="AE91" s="132">
        <f t="shared" si="42"/>
        <v>0</v>
      </c>
      <c r="AF91" s="132">
        <f t="shared" si="40"/>
        <v>10000</v>
      </c>
      <c r="AG91" s="62"/>
      <c r="AH91" s="40"/>
      <c r="AI91" s="43"/>
    </row>
    <row r="92" spans="1:37" ht="15" customHeight="1" x14ac:dyDescent="0.25">
      <c r="A92" s="13"/>
      <c r="B92" s="71" t="s">
        <v>65</v>
      </c>
      <c r="C92" s="87"/>
      <c r="D92" s="88">
        <f>D77+D91</f>
        <v>222141.84</v>
      </c>
      <c r="E92" s="38">
        <f>SUM(E77+E80)</f>
        <v>27760125.170000002</v>
      </c>
      <c r="F92" s="38">
        <f t="shared" ref="F92:R92" si="43">F77+F80</f>
        <v>417037.1</v>
      </c>
      <c r="G92" s="38">
        <f t="shared" si="43"/>
        <v>0</v>
      </c>
      <c r="H92" s="38">
        <f t="shared" si="43"/>
        <v>0</v>
      </c>
      <c r="I92" s="38">
        <f t="shared" si="43"/>
        <v>0</v>
      </c>
      <c r="J92" s="38">
        <f t="shared" si="43"/>
        <v>0</v>
      </c>
      <c r="K92" s="38">
        <f t="shared" si="43"/>
        <v>0</v>
      </c>
      <c r="L92" s="38">
        <f t="shared" si="43"/>
        <v>0</v>
      </c>
      <c r="M92" s="38">
        <f t="shared" si="43"/>
        <v>0</v>
      </c>
      <c r="N92" s="38">
        <f t="shared" si="43"/>
        <v>0</v>
      </c>
      <c r="O92" s="38" t="e">
        <f t="shared" si="43"/>
        <v>#REF!</v>
      </c>
      <c r="P92" s="38">
        <f t="shared" si="43"/>
        <v>0</v>
      </c>
      <c r="Q92" s="38">
        <f t="shared" si="43"/>
        <v>0</v>
      </c>
      <c r="R92" s="38">
        <f t="shared" si="43"/>
        <v>0</v>
      </c>
      <c r="S92" s="38">
        <f>S77+S80</f>
        <v>27648692.399999999</v>
      </c>
      <c r="T92" s="38">
        <f t="shared" ref="T92:AF92" si="44">T77+T80</f>
        <v>417056.33999999997</v>
      </c>
      <c r="U92" s="38">
        <f t="shared" si="44"/>
        <v>207216.13</v>
      </c>
      <c r="V92" s="38">
        <f t="shared" si="44"/>
        <v>0</v>
      </c>
      <c r="W92" s="38">
        <f t="shared" si="44"/>
        <v>0</v>
      </c>
      <c r="X92" s="38">
        <f t="shared" si="44"/>
        <v>0</v>
      </c>
      <c r="Y92" s="38">
        <f t="shared" si="44"/>
        <v>0</v>
      </c>
      <c r="Z92" s="38">
        <f t="shared" si="44"/>
        <v>0</v>
      </c>
      <c r="AA92" s="38">
        <f t="shared" si="44"/>
        <v>0</v>
      </c>
      <c r="AB92" s="38">
        <f t="shared" si="44"/>
        <v>0</v>
      </c>
      <c r="AC92" s="38">
        <f t="shared" si="44"/>
        <v>0</v>
      </c>
      <c r="AD92" s="38">
        <f t="shared" si="44"/>
        <v>0</v>
      </c>
      <c r="AE92" s="38">
        <f t="shared" si="44"/>
        <v>0</v>
      </c>
      <c r="AF92" s="38">
        <f t="shared" si="44"/>
        <v>333574.61000000197</v>
      </c>
      <c r="AG92" s="62"/>
      <c r="AH92" s="40"/>
      <c r="AI92" s="30">
        <f>AG92+AH92</f>
        <v>0</v>
      </c>
    </row>
    <row r="93" spans="1:37" ht="49.5" hidden="1" customHeight="1" outlineLevel="1" x14ac:dyDescent="0.25">
      <c r="A93" s="13"/>
      <c r="B93" s="32" t="s">
        <v>71</v>
      </c>
      <c r="C93" s="89"/>
      <c r="D93" s="90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38">
        <f t="shared" ref="O93:O120" si="45">N93+M93</f>
        <v>0</v>
      </c>
      <c r="P93" s="91"/>
      <c r="Q93" s="91"/>
      <c r="R93" s="91"/>
      <c r="S93" s="92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62"/>
      <c r="AH93" s="43"/>
      <c r="AI93" s="43"/>
    </row>
    <row r="94" spans="1:37" ht="13.2" hidden="1" outlineLevel="1" x14ac:dyDescent="0.25">
      <c r="A94" s="13"/>
      <c r="B94" s="49"/>
      <c r="C94" s="15"/>
      <c r="D94" s="9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38">
        <f t="shared" si="45"/>
        <v>0</v>
      </c>
      <c r="P94" s="94"/>
      <c r="Q94" s="94"/>
      <c r="R94" s="94"/>
      <c r="S94" s="92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62"/>
      <c r="AH94" s="95"/>
      <c r="AI94" s="43"/>
      <c r="AJ94" s="47"/>
      <c r="AK94" s="96"/>
    </row>
    <row r="95" spans="1:37" ht="13.2" hidden="1" outlineLevel="1" x14ac:dyDescent="0.25">
      <c r="A95" s="13"/>
      <c r="B95" s="49"/>
      <c r="C95" s="15"/>
      <c r="D95" s="9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38">
        <f t="shared" si="45"/>
        <v>0</v>
      </c>
      <c r="P95" s="94"/>
      <c r="Q95" s="94"/>
      <c r="R95" s="94"/>
      <c r="S95" s="92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62"/>
      <c r="AH95" s="95"/>
      <c r="AI95" s="43"/>
      <c r="AJ95" s="47"/>
      <c r="AK95" s="96"/>
    </row>
    <row r="96" spans="1:37" ht="13.2" hidden="1" outlineLevel="1" x14ac:dyDescent="0.25">
      <c r="A96" s="13"/>
      <c r="B96" s="49">
        <v>510</v>
      </c>
      <c r="C96" s="15">
        <v>244</v>
      </c>
      <c r="D96" s="93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38">
        <f t="shared" si="45"/>
        <v>0</v>
      </c>
      <c r="P96" s="97"/>
      <c r="Q96" s="97"/>
      <c r="R96" s="97"/>
      <c r="S96" s="98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9">
        <f>D96</f>
        <v>0</v>
      </c>
      <c r="AG96" s="62"/>
      <c r="AH96" s="95"/>
      <c r="AI96" s="43"/>
      <c r="AJ96" s="47"/>
      <c r="AK96" s="96"/>
    </row>
    <row r="97" spans="1:39" ht="13.2" hidden="1" outlineLevel="1" x14ac:dyDescent="0.25">
      <c r="A97" s="13"/>
      <c r="B97" s="49">
        <v>610</v>
      </c>
      <c r="C97" s="15">
        <v>244</v>
      </c>
      <c r="D97" s="93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38">
        <f t="shared" si="45"/>
        <v>0</v>
      </c>
      <c r="P97" s="97"/>
      <c r="Q97" s="97"/>
      <c r="R97" s="97"/>
      <c r="S97" s="98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9">
        <f>D97</f>
        <v>0</v>
      </c>
      <c r="AG97" s="62"/>
      <c r="AH97" s="95"/>
      <c r="AI97" s="43"/>
      <c r="AJ97" s="47"/>
      <c r="AK97" s="96"/>
    </row>
    <row r="98" spans="1:39" ht="13.2" hidden="1" outlineLevel="1" x14ac:dyDescent="0.25">
      <c r="A98" s="13"/>
      <c r="B98" s="14" t="s">
        <v>72</v>
      </c>
      <c r="C98" s="89"/>
      <c r="D98" s="93"/>
      <c r="E98" s="100">
        <f>E96+E97</f>
        <v>0</v>
      </c>
      <c r="F98" s="100"/>
      <c r="G98" s="100"/>
      <c r="H98" s="100"/>
      <c r="I98" s="100"/>
      <c r="J98" s="100"/>
      <c r="K98" s="100"/>
      <c r="L98" s="100"/>
      <c r="M98" s="100"/>
      <c r="N98" s="100"/>
      <c r="O98" s="38">
        <f t="shared" si="45"/>
        <v>0</v>
      </c>
      <c r="P98" s="100"/>
      <c r="Q98" s="100"/>
      <c r="R98" s="100"/>
      <c r="S98" s="100">
        <f>S96+S97</f>
        <v>0</v>
      </c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9">
        <f>D98</f>
        <v>0</v>
      </c>
      <c r="AG98" s="62"/>
      <c r="AH98" s="43"/>
      <c r="AI98" s="43"/>
    </row>
    <row r="99" spans="1:39" ht="37.200000000000003" hidden="1" customHeight="1" outlineLevel="1" collapsed="1" x14ac:dyDescent="0.25">
      <c r="A99" s="13"/>
      <c r="B99" s="49"/>
      <c r="C99" s="15"/>
      <c r="D99" s="101" t="s">
        <v>73</v>
      </c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38">
        <f t="shared" si="45"/>
        <v>0</v>
      </c>
      <c r="P99" s="102"/>
      <c r="Q99" s="102"/>
      <c r="R99" s="102"/>
      <c r="S99" s="102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62"/>
      <c r="AH99" s="43"/>
      <c r="AI99" s="43"/>
    </row>
    <row r="100" spans="1:39" ht="13.2" hidden="1" outlineLevel="1" x14ac:dyDescent="0.25">
      <c r="A100" s="13"/>
      <c r="B100" s="49">
        <v>211</v>
      </c>
      <c r="C100" s="15"/>
      <c r="D100" s="103">
        <v>0</v>
      </c>
      <c r="E100" s="98">
        <v>0</v>
      </c>
      <c r="F100" s="98"/>
      <c r="G100" s="98"/>
      <c r="H100" s="98"/>
      <c r="I100" s="98"/>
      <c r="J100" s="98"/>
      <c r="K100" s="98"/>
      <c r="L100" s="98"/>
      <c r="M100" s="98"/>
      <c r="N100" s="98"/>
      <c r="O100" s="38">
        <f t="shared" si="45"/>
        <v>0</v>
      </c>
      <c r="P100" s="98"/>
      <c r="Q100" s="98"/>
      <c r="R100" s="98"/>
      <c r="S100" s="98">
        <v>0</v>
      </c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>
        <f t="shared" ref="AF100:AF114" si="46">D100+E100-S100</f>
        <v>0</v>
      </c>
      <c r="AG100" s="62"/>
      <c r="AH100" s="40"/>
      <c r="AI100" s="43"/>
      <c r="AJ100" s="96"/>
      <c r="AK100" s="47"/>
    </row>
    <row r="101" spans="1:39" ht="13.2" hidden="1" outlineLevel="1" x14ac:dyDescent="0.25">
      <c r="A101" s="13"/>
      <c r="B101" s="49">
        <v>212</v>
      </c>
      <c r="C101" s="15"/>
      <c r="D101" s="103">
        <v>0</v>
      </c>
      <c r="E101" s="98">
        <v>0</v>
      </c>
      <c r="F101" s="98"/>
      <c r="G101" s="98"/>
      <c r="H101" s="98"/>
      <c r="I101" s="98"/>
      <c r="J101" s="98"/>
      <c r="K101" s="98"/>
      <c r="L101" s="98"/>
      <c r="M101" s="98"/>
      <c r="N101" s="98"/>
      <c r="O101" s="38">
        <f t="shared" si="45"/>
        <v>0</v>
      </c>
      <c r="P101" s="98"/>
      <c r="Q101" s="98"/>
      <c r="R101" s="98"/>
      <c r="S101" s="98">
        <v>0</v>
      </c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>
        <f t="shared" si="46"/>
        <v>0</v>
      </c>
      <c r="AG101" s="62"/>
      <c r="AH101" s="43"/>
      <c r="AI101" s="43"/>
      <c r="AJ101" s="96"/>
      <c r="AK101" s="47"/>
      <c r="AM101" s="47"/>
    </row>
    <row r="102" spans="1:39" ht="13.2" hidden="1" outlineLevel="1" x14ac:dyDescent="0.25">
      <c r="A102" s="13"/>
      <c r="B102" s="49">
        <v>213</v>
      </c>
      <c r="C102" s="15"/>
      <c r="D102" s="103">
        <v>0</v>
      </c>
      <c r="E102" s="98">
        <v>0</v>
      </c>
      <c r="F102" s="98"/>
      <c r="G102" s="98"/>
      <c r="H102" s="98"/>
      <c r="I102" s="98"/>
      <c r="J102" s="98"/>
      <c r="K102" s="98"/>
      <c r="L102" s="98"/>
      <c r="M102" s="98"/>
      <c r="N102" s="98"/>
      <c r="O102" s="38">
        <f t="shared" si="45"/>
        <v>0</v>
      </c>
      <c r="P102" s="98"/>
      <c r="Q102" s="98"/>
      <c r="R102" s="98"/>
      <c r="S102" s="98">
        <v>0</v>
      </c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>
        <f t="shared" si="46"/>
        <v>0</v>
      </c>
      <c r="AG102" s="62"/>
      <c r="AH102" s="43"/>
      <c r="AI102" s="43"/>
      <c r="AJ102" s="96"/>
      <c r="AK102" s="47"/>
      <c r="AM102" s="47"/>
    </row>
    <row r="103" spans="1:39" ht="13.2" hidden="1" outlineLevel="1" x14ac:dyDescent="0.25">
      <c r="A103" s="13"/>
      <c r="B103" s="49">
        <v>221</v>
      </c>
      <c r="C103" s="15"/>
      <c r="D103" s="103">
        <v>0</v>
      </c>
      <c r="E103" s="98">
        <v>0</v>
      </c>
      <c r="F103" s="98"/>
      <c r="G103" s="98"/>
      <c r="H103" s="98"/>
      <c r="I103" s="98"/>
      <c r="J103" s="98"/>
      <c r="K103" s="98"/>
      <c r="L103" s="98"/>
      <c r="M103" s="98"/>
      <c r="N103" s="98"/>
      <c r="O103" s="38">
        <f t="shared" si="45"/>
        <v>0</v>
      </c>
      <c r="P103" s="98"/>
      <c r="Q103" s="98"/>
      <c r="R103" s="98"/>
      <c r="S103" s="98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>
        <f t="shared" si="46"/>
        <v>0</v>
      </c>
      <c r="AG103" s="62"/>
      <c r="AH103" s="43"/>
      <c r="AI103" s="43"/>
      <c r="AJ103" s="96"/>
      <c r="AK103" s="47"/>
      <c r="AM103" s="47"/>
    </row>
    <row r="104" spans="1:39" ht="13.2" hidden="1" outlineLevel="1" x14ac:dyDescent="0.25">
      <c r="A104" s="13"/>
      <c r="B104" s="49">
        <v>222</v>
      </c>
      <c r="C104" s="15"/>
      <c r="D104" s="103">
        <v>0</v>
      </c>
      <c r="E104" s="98">
        <v>0</v>
      </c>
      <c r="F104" s="98"/>
      <c r="G104" s="98"/>
      <c r="H104" s="98"/>
      <c r="I104" s="98"/>
      <c r="J104" s="98"/>
      <c r="K104" s="98"/>
      <c r="L104" s="98"/>
      <c r="M104" s="98"/>
      <c r="N104" s="98"/>
      <c r="O104" s="38">
        <f t="shared" si="45"/>
        <v>0</v>
      </c>
      <c r="P104" s="98"/>
      <c r="Q104" s="98"/>
      <c r="R104" s="98"/>
      <c r="S104" s="98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>
        <f t="shared" si="46"/>
        <v>0</v>
      </c>
      <c r="AG104" s="62"/>
      <c r="AH104" s="43"/>
      <c r="AI104" s="43"/>
      <c r="AJ104" s="96"/>
      <c r="AK104" s="47"/>
      <c r="AM104" s="47"/>
    </row>
    <row r="105" spans="1:39" ht="13.2" hidden="1" outlineLevel="1" x14ac:dyDescent="0.25">
      <c r="A105" s="13"/>
      <c r="B105" s="49">
        <v>223</v>
      </c>
      <c r="C105" s="15"/>
      <c r="D105" s="103">
        <v>0</v>
      </c>
      <c r="E105" s="98">
        <v>0</v>
      </c>
      <c r="F105" s="98"/>
      <c r="G105" s="98"/>
      <c r="H105" s="98"/>
      <c r="I105" s="98"/>
      <c r="J105" s="98"/>
      <c r="K105" s="98"/>
      <c r="L105" s="98"/>
      <c r="M105" s="98"/>
      <c r="N105" s="98"/>
      <c r="O105" s="38">
        <f t="shared" si="45"/>
        <v>0</v>
      </c>
      <c r="P105" s="98"/>
      <c r="Q105" s="98"/>
      <c r="R105" s="98"/>
      <c r="S105" s="98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>
        <f t="shared" si="46"/>
        <v>0</v>
      </c>
      <c r="AG105" s="62"/>
      <c r="AH105" s="43"/>
      <c r="AI105" s="43"/>
      <c r="AJ105" s="96"/>
      <c r="AK105" s="47"/>
      <c r="AM105" s="47"/>
    </row>
    <row r="106" spans="1:39" ht="13.2" hidden="1" outlineLevel="1" x14ac:dyDescent="0.25">
      <c r="A106" s="13"/>
      <c r="B106" s="49">
        <v>225</v>
      </c>
      <c r="C106" s="15"/>
      <c r="D106" s="103">
        <v>0</v>
      </c>
      <c r="E106" s="98">
        <v>0</v>
      </c>
      <c r="F106" s="98"/>
      <c r="G106" s="98"/>
      <c r="H106" s="98"/>
      <c r="I106" s="98"/>
      <c r="J106" s="98"/>
      <c r="K106" s="98"/>
      <c r="L106" s="98"/>
      <c r="M106" s="98"/>
      <c r="N106" s="98"/>
      <c r="O106" s="38">
        <f t="shared" si="45"/>
        <v>0</v>
      </c>
      <c r="P106" s="98"/>
      <c r="Q106" s="98"/>
      <c r="R106" s="98"/>
      <c r="S106" s="98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>
        <f t="shared" si="46"/>
        <v>0</v>
      </c>
      <c r="AG106" s="62"/>
      <c r="AH106" s="43"/>
      <c r="AI106" s="43"/>
      <c r="AJ106" s="96"/>
      <c r="AK106" s="47"/>
      <c r="AM106" s="47"/>
    </row>
    <row r="107" spans="1:39" ht="13.2" hidden="1" outlineLevel="1" x14ac:dyDescent="0.25">
      <c r="A107" s="13"/>
      <c r="B107" s="49">
        <v>226</v>
      </c>
      <c r="C107" s="15"/>
      <c r="D107" s="103">
        <v>0</v>
      </c>
      <c r="E107" s="98">
        <v>0</v>
      </c>
      <c r="F107" s="98"/>
      <c r="G107" s="98"/>
      <c r="H107" s="98"/>
      <c r="I107" s="98"/>
      <c r="J107" s="98"/>
      <c r="K107" s="98"/>
      <c r="L107" s="98"/>
      <c r="M107" s="98"/>
      <c r="N107" s="98"/>
      <c r="O107" s="38">
        <f t="shared" si="45"/>
        <v>0</v>
      </c>
      <c r="P107" s="98"/>
      <c r="Q107" s="98"/>
      <c r="R107" s="98"/>
      <c r="S107" s="98">
        <v>0</v>
      </c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>
        <f t="shared" si="46"/>
        <v>0</v>
      </c>
      <c r="AG107" s="62"/>
      <c r="AH107" s="43"/>
      <c r="AI107" s="43"/>
      <c r="AJ107" s="96"/>
      <c r="AK107" s="47"/>
      <c r="AM107" s="47"/>
    </row>
    <row r="108" spans="1:39" ht="13.2" hidden="1" outlineLevel="1" x14ac:dyDescent="0.25">
      <c r="A108" s="13"/>
      <c r="B108" s="49">
        <v>222</v>
      </c>
      <c r="C108" s="15"/>
      <c r="D108" s="103">
        <v>0</v>
      </c>
      <c r="E108" s="98">
        <v>0</v>
      </c>
      <c r="F108" s="98"/>
      <c r="G108" s="98"/>
      <c r="H108" s="98"/>
      <c r="I108" s="98"/>
      <c r="J108" s="98"/>
      <c r="K108" s="98"/>
      <c r="L108" s="98"/>
      <c r="M108" s="98"/>
      <c r="N108" s="98"/>
      <c r="O108" s="38">
        <f t="shared" si="45"/>
        <v>0</v>
      </c>
      <c r="P108" s="98"/>
      <c r="Q108" s="98"/>
      <c r="R108" s="98"/>
      <c r="S108" s="98">
        <v>0</v>
      </c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>
        <f t="shared" si="46"/>
        <v>0</v>
      </c>
      <c r="AG108" s="62"/>
      <c r="AH108" s="43"/>
      <c r="AI108" s="43"/>
      <c r="AJ108" s="96"/>
      <c r="AK108" s="47"/>
      <c r="AM108" s="47"/>
    </row>
    <row r="109" spans="1:39" ht="13.2" hidden="1" outlineLevel="1" x14ac:dyDescent="0.25">
      <c r="A109" s="13"/>
      <c r="B109" s="49">
        <v>226</v>
      </c>
      <c r="C109" s="15"/>
      <c r="D109" s="103">
        <v>0</v>
      </c>
      <c r="E109" s="98">
        <v>0</v>
      </c>
      <c r="F109" s="98"/>
      <c r="G109" s="98"/>
      <c r="H109" s="98"/>
      <c r="I109" s="98"/>
      <c r="J109" s="98"/>
      <c r="K109" s="98"/>
      <c r="L109" s="98"/>
      <c r="M109" s="98"/>
      <c r="N109" s="98"/>
      <c r="O109" s="38">
        <f t="shared" si="45"/>
        <v>0</v>
      </c>
      <c r="P109" s="98"/>
      <c r="Q109" s="98"/>
      <c r="R109" s="98"/>
      <c r="S109" s="98">
        <v>0</v>
      </c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>
        <f t="shared" si="46"/>
        <v>0</v>
      </c>
      <c r="AG109" s="62"/>
      <c r="AH109" s="43"/>
      <c r="AI109" s="43"/>
      <c r="AJ109" s="96"/>
      <c r="AK109" s="47"/>
      <c r="AM109" s="47"/>
    </row>
    <row r="110" spans="1:39" ht="13.2" hidden="1" outlineLevel="1" x14ac:dyDescent="0.25">
      <c r="A110" s="13"/>
      <c r="B110" s="49">
        <v>291</v>
      </c>
      <c r="C110" s="15"/>
      <c r="D110" s="103">
        <v>0</v>
      </c>
      <c r="E110" s="98">
        <v>0</v>
      </c>
      <c r="F110" s="98"/>
      <c r="G110" s="98"/>
      <c r="H110" s="98"/>
      <c r="I110" s="98"/>
      <c r="J110" s="98"/>
      <c r="K110" s="98"/>
      <c r="L110" s="98"/>
      <c r="M110" s="98"/>
      <c r="N110" s="98"/>
      <c r="O110" s="38">
        <f t="shared" si="45"/>
        <v>0</v>
      </c>
      <c r="P110" s="98"/>
      <c r="Q110" s="98"/>
      <c r="R110" s="98"/>
      <c r="S110" s="98">
        <v>0</v>
      </c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>
        <f t="shared" si="46"/>
        <v>0</v>
      </c>
      <c r="AG110" s="62"/>
      <c r="AH110" s="43"/>
      <c r="AI110" s="43"/>
      <c r="AJ110" s="96"/>
      <c r="AK110" s="47"/>
      <c r="AM110" s="47"/>
    </row>
    <row r="111" spans="1:39" ht="13.2" hidden="1" outlineLevel="1" x14ac:dyDescent="0.25">
      <c r="A111" s="13"/>
      <c r="B111" s="49">
        <v>295</v>
      </c>
      <c r="C111" s="15"/>
      <c r="D111" s="103">
        <v>0</v>
      </c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38">
        <f t="shared" si="45"/>
        <v>0</v>
      </c>
      <c r="P111" s="97"/>
      <c r="Q111" s="97"/>
      <c r="R111" s="97"/>
      <c r="S111" s="97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>
        <f t="shared" si="46"/>
        <v>0</v>
      </c>
      <c r="AG111" s="62"/>
      <c r="AH111" s="43"/>
      <c r="AI111" s="43"/>
      <c r="AJ111" s="96"/>
      <c r="AK111" s="47"/>
      <c r="AM111" s="47"/>
    </row>
    <row r="112" spans="1:39" ht="13.2" hidden="1" outlineLevel="1" x14ac:dyDescent="0.25">
      <c r="A112" s="13"/>
      <c r="B112" s="49">
        <v>310</v>
      </c>
      <c r="C112" s="15"/>
      <c r="D112" s="103">
        <v>0</v>
      </c>
      <c r="E112" s="98">
        <v>0</v>
      </c>
      <c r="F112" s="98"/>
      <c r="G112" s="98"/>
      <c r="H112" s="98"/>
      <c r="I112" s="98"/>
      <c r="J112" s="98"/>
      <c r="K112" s="98"/>
      <c r="L112" s="98"/>
      <c r="M112" s="98"/>
      <c r="N112" s="98"/>
      <c r="O112" s="38">
        <f t="shared" si="45"/>
        <v>0</v>
      </c>
      <c r="P112" s="98"/>
      <c r="Q112" s="98"/>
      <c r="R112" s="98"/>
      <c r="S112" s="98">
        <v>0</v>
      </c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>
        <f t="shared" si="46"/>
        <v>0</v>
      </c>
      <c r="AG112" s="62"/>
      <c r="AH112" s="43"/>
      <c r="AI112" s="43"/>
      <c r="AJ112" s="96"/>
      <c r="AK112" s="47"/>
      <c r="AM112" s="47"/>
    </row>
    <row r="113" spans="1:47" ht="24" hidden="1" customHeight="1" outlineLevel="1" x14ac:dyDescent="0.25">
      <c r="A113" s="13"/>
      <c r="B113" s="49">
        <v>340</v>
      </c>
      <c r="C113" s="15"/>
      <c r="D113" s="103">
        <v>0</v>
      </c>
      <c r="E113" s="98">
        <v>0</v>
      </c>
      <c r="F113" s="98"/>
      <c r="G113" s="98"/>
      <c r="H113" s="98"/>
      <c r="I113" s="98"/>
      <c r="J113" s="98"/>
      <c r="K113" s="98"/>
      <c r="L113" s="98"/>
      <c r="M113" s="98"/>
      <c r="N113" s="98"/>
      <c r="O113" s="38">
        <f t="shared" si="45"/>
        <v>0</v>
      </c>
      <c r="P113" s="98"/>
      <c r="Q113" s="98"/>
      <c r="R113" s="98"/>
      <c r="S113" s="98">
        <v>0</v>
      </c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>
        <f t="shared" si="46"/>
        <v>0</v>
      </c>
      <c r="AG113" s="65"/>
      <c r="AH113" s="43"/>
      <c r="AI113" s="43"/>
      <c r="AJ113" s="96"/>
      <c r="AK113" s="47"/>
      <c r="AM113" s="47"/>
    </row>
    <row r="114" spans="1:47" ht="21" hidden="1" customHeight="1" outlineLevel="1" x14ac:dyDescent="0.25">
      <c r="A114" s="13"/>
      <c r="B114" s="14" t="s">
        <v>74</v>
      </c>
      <c r="C114" s="89"/>
      <c r="D114" s="104">
        <f>SUM(D100:D113)</f>
        <v>0</v>
      </c>
      <c r="E114" s="94">
        <f>SUM(E100:E113)</f>
        <v>0</v>
      </c>
      <c r="F114" s="94"/>
      <c r="G114" s="94"/>
      <c r="H114" s="94"/>
      <c r="I114" s="94"/>
      <c r="J114" s="94"/>
      <c r="K114" s="94"/>
      <c r="L114" s="94"/>
      <c r="M114" s="94"/>
      <c r="N114" s="94"/>
      <c r="O114" s="38">
        <f t="shared" si="45"/>
        <v>0</v>
      </c>
      <c r="P114" s="94"/>
      <c r="Q114" s="94"/>
      <c r="R114" s="94"/>
      <c r="S114" s="94">
        <f>SUM(S100:S113)</f>
        <v>0</v>
      </c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>
        <f t="shared" si="46"/>
        <v>0</v>
      </c>
      <c r="AG114" s="62"/>
      <c r="AH114" s="40"/>
      <c r="AI114" s="40"/>
      <c r="AK114" s="47"/>
      <c r="AM114" s="47"/>
    </row>
    <row r="115" spans="1:47" ht="18.75" hidden="1" customHeight="1" outlineLevel="1" x14ac:dyDescent="0.25">
      <c r="A115" s="13"/>
      <c r="B115" s="14" t="s">
        <v>75</v>
      </c>
      <c r="C115" s="89"/>
      <c r="D115" s="90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38">
        <f t="shared" si="45"/>
        <v>0</v>
      </c>
      <c r="P115" s="92"/>
      <c r="Q115" s="92"/>
      <c r="R115" s="92"/>
      <c r="S115" s="92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62"/>
      <c r="AH115" s="43"/>
      <c r="AI115" s="43"/>
      <c r="AM115" s="47"/>
    </row>
    <row r="116" spans="1:47" ht="20.25" hidden="1" customHeight="1" outlineLevel="1" x14ac:dyDescent="0.25">
      <c r="A116" s="13"/>
      <c r="B116" s="105" t="s">
        <v>76</v>
      </c>
      <c r="C116" s="106"/>
      <c r="D116" s="107">
        <v>0</v>
      </c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38">
        <f t="shared" si="45"/>
        <v>0</v>
      </c>
      <c r="P116" s="102"/>
      <c r="Q116" s="102"/>
      <c r="R116" s="102"/>
      <c r="S116" s="102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62"/>
      <c r="AH116" s="43"/>
      <c r="AI116" s="43"/>
    </row>
    <row r="117" spans="1:47" ht="18.75" hidden="1" customHeight="1" outlineLevel="1" x14ac:dyDescent="0.25">
      <c r="A117" s="13"/>
      <c r="B117" s="49">
        <v>510</v>
      </c>
      <c r="C117" s="15"/>
      <c r="D117" s="108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38">
        <f t="shared" si="45"/>
        <v>0</v>
      </c>
      <c r="P117" s="92"/>
      <c r="Q117" s="92"/>
      <c r="R117" s="92"/>
      <c r="S117" s="92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62"/>
      <c r="AH117" s="43"/>
      <c r="AI117" s="43"/>
    </row>
    <row r="118" spans="1:47" ht="18.75" hidden="1" customHeight="1" outlineLevel="1" x14ac:dyDescent="0.25">
      <c r="A118" s="13"/>
      <c r="B118" s="49">
        <v>610</v>
      </c>
      <c r="C118" s="15"/>
      <c r="D118" s="108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38">
        <f t="shared" si="45"/>
        <v>0</v>
      </c>
      <c r="P118" s="97"/>
      <c r="Q118" s="97"/>
      <c r="R118" s="97"/>
      <c r="S118" s="92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62"/>
      <c r="AH118" s="43"/>
      <c r="AI118" s="43"/>
    </row>
    <row r="119" spans="1:47" ht="18" hidden="1" customHeight="1" outlineLevel="1" x14ac:dyDescent="0.25">
      <c r="A119" s="13"/>
      <c r="B119" s="14" t="s">
        <v>77</v>
      </c>
      <c r="C119" s="89"/>
      <c r="D119" s="108">
        <f>D116+D117-D118</f>
        <v>0</v>
      </c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38">
        <f t="shared" si="45"/>
        <v>0</v>
      </c>
      <c r="P119" s="97"/>
      <c r="Q119" s="97"/>
      <c r="R119" s="97"/>
      <c r="S119" s="92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62"/>
      <c r="AH119" s="68"/>
      <c r="AI119" s="43"/>
    </row>
    <row r="120" spans="1:47" ht="16.95" hidden="1" customHeight="1" outlineLevel="1" x14ac:dyDescent="0.25">
      <c r="A120" s="13"/>
      <c r="B120" s="14"/>
      <c r="C120" s="89"/>
      <c r="D120" s="99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38">
        <f t="shared" si="45"/>
        <v>0</v>
      </c>
      <c r="P120" s="97"/>
      <c r="Q120" s="97"/>
      <c r="R120" s="97"/>
      <c r="S120" s="92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62"/>
      <c r="AH120" s="43"/>
      <c r="AI120" s="43"/>
    </row>
    <row r="121" spans="1:47" ht="19.2" customHeight="1" collapsed="1" x14ac:dyDescent="0.3">
      <c r="A121" s="13"/>
      <c r="B121" s="109" t="s">
        <v>78</v>
      </c>
      <c r="C121" s="110"/>
      <c r="D121" s="111">
        <f>D98+D92</f>
        <v>222141.84</v>
      </c>
      <c r="E121" s="112">
        <f>E98+E92</f>
        <v>27760125.170000002</v>
      </c>
      <c r="F121" s="112">
        <f t="shared" ref="F121:AE121" si="47">F98+F92</f>
        <v>417037.1</v>
      </c>
      <c r="G121" s="112">
        <f t="shared" si="47"/>
        <v>0</v>
      </c>
      <c r="H121" s="112">
        <f t="shared" si="47"/>
        <v>0</v>
      </c>
      <c r="I121" s="112">
        <f t="shared" si="47"/>
        <v>0</v>
      </c>
      <c r="J121" s="112">
        <f>J98+J92</f>
        <v>0</v>
      </c>
      <c r="K121" s="112">
        <f t="shared" ref="K121:R121" si="48">K98+K92</f>
        <v>0</v>
      </c>
      <c r="L121" s="112">
        <f t="shared" si="48"/>
        <v>0</v>
      </c>
      <c r="M121" s="112">
        <f t="shared" si="48"/>
        <v>0</v>
      </c>
      <c r="N121" s="112">
        <f t="shared" si="48"/>
        <v>0</v>
      </c>
      <c r="O121" s="112" t="e">
        <f t="shared" si="48"/>
        <v>#REF!</v>
      </c>
      <c r="P121" s="112">
        <f t="shared" si="48"/>
        <v>0</v>
      </c>
      <c r="Q121" s="112">
        <f t="shared" si="48"/>
        <v>0</v>
      </c>
      <c r="R121" s="112">
        <f t="shared" si="48"/>
        <v>0</v>
      </c>
      <c r="S121" s="112">
        <f t="shared" si="47"/>
        <v>27648692.399999999</v>
      </c>
      <c r="T121" s="112">
        <f t="shared" si="47"/>
        <v>417056.33999999997</v>
      </c>
      <c r="U121" s="112">
        <f t="shared" si="47"/>
        <v>207216.13</v>
      </c>
      <c r="V121" s="112">
        <f t="shared" si="47"/>
        <v>0</v>
      </c>
      <c r="W121" s="112">
        <f t="shared" si="47"/>
        <v>0</v>
      </c>
      <c r="X121" s="112">
        <f t="shared" si="47"/>
        <v>0</v>
      </c>
      <c r="Y121" s="112">
        <f t="shared" si="47"/>
        <v>0</v>
      </c>
      <c r="Z121" s="112">
        <f t="shared" si="47"/>
        <v>0</v>
      </c>
      <c r="AA121" s="112">
        <f t="shared" si="47"/>
        <v>0</v>
      </c>
      <c r="AB121" s="112">
        <f t="shared" si="47"/>
        <v>0</v>
      </c>
      <c r="AC121" s="112">
        <f t="shared" si="47"/>
        <v>0</v>
      </c>
      <c r="AD121" s="112">
        <f t="shared" si="47"/>
        <v>0</v>
      </c>
      <c r="AE121" s="112">
        <f t="shared" si="47"/>
        <v>0</v>
      </c>
      <c r="AF121" s="112">
        <f>AF98+AF92</f>
        <v>333574.61000000197</v>
      </c>
      <c r="AG121" s="113"/>
      <c r="AH121" s="68"/>
      <c r="AI121" s="30"/>
    </row>
    <row r="122" spans="1:47" ht="47.4" customHeight="1" x14ac:dyDescent="0.25">
      <c r="B122" s="114" t="s">
        <v>84</v>
      </c>
      <c r="C122" s="115"/>
      <c r="E122" s="8" t="s">
        <v>86</v>
      </c>
      <c r="AG122" s="62"/>
      <c r="AH122" s="8"/>
      <c r="AI122" s="116"/>
      <c r="AL122" s="47">
        <f>T121+U121+V121+W121</f>
        <v>624272.47</v>
      </c>
      <c r="AM122" s="47"/>
      <c r="AU122" s="47">
        <f>SUM(AF121)</f>
        <v>333574.61000000197</v>
      </c>
    </row>
    <row r="123" spans="1:47" ht="13.2" x14ac:dyDescent="0.25">
      <c r="AG123" s="62"/>
      <c r="AH123" s="8"/>
      <c r="AU123" s="5">
        <v>28477.87</v>
      </c>
    </row>
    <row r="124" spans="1:47" ht="13.2" x14ac:dyDescent="0.25">
      <c r="B124" s="2" t="s">
        <v>66</v>
      </c>
      <c r="E124" s="117" t="s">
        <v>81</v>
      </c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AG124" s="62"/>
      <c r="AH124" s="8"/>
      <c r="AU124" s="47">
        <f>SUM(AU122+AU123)</f>
        <v>362052.48000000196</v>
      </c>
    </row>
    <row r="125" spans="1:47" ht="13.2" x14ac:dyDescent="0.25">
      <c r="AH125" s="8"/>
      <c r="AU125" s="5">
        <v>2387958.2799999998</v>
      </c>
    </row>
    <row r="126" spans="1:47" ht="13.2" x14ac:dyDescent="0.25">
      <c r="E126" s="117"/>
      <c r="AH126" s="117"/>
      <c r="AU126" s="47">
        <f>SUM(AU124-AU125)</f>
        <v>-2025905.799999998</v>
      </c>
    </row>
    <row r="127" spans="1:47" ht="13.2" x14ac:dyDescent="0.25">
      <c r="E127" s="117"/>
      <c r="S127" s="117"/>
      <c r="AF127" s="5">
        <v>333574.61</v>
      </c>
    </row>
    <row r="128" spans="1:47" ht="13.2" x14ac:dyDescent="0.25">
      <c r="E128" s="7"/>
      <c r="S128" s="117"/>
      <c r="AF128" s="5">
        <v>977.87</v>
      </c>
    </row>
    <row r="129" spans="5:32" ht="15.6" customHeight="1" x14ac:dyDescent="0.25">
      <c r="E129" s="140"/>
      <c r="AF129" s="5">
        <f>SUM(AF127:AF128)</f>
        <v>334552.48</v>
      </c>
    </row>
  </sheetData>
  <mergeCells count="3">
    <mergeCell ref="D1:AF1"/>
    <mergeCell ref="B4:AF4"/>
    <mergeCell ref="B79:AF79"/>
  </mergeCells>
  <pageMargins left="0.70866141732283472" right="0.70866141732283472" top="0.74803149606299213" bottom="0.74803149606299213" header="0.31496062992125984" footer="0.31496062992125984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1103+0703+25050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2026-01-12T06:00:57Z</dcterms:modified>
</cp:coreProperties>
</file>